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10.0\"/>
    </mc:Choice>
  </mc:AlternateContent>
  <bookViews>
    <workbookView xWindow="0" yWindow="0" windowWidth="28800" windowHeight="10635"/>
  </bookViews>
  <sheets>
    <sheet name="PLAN DE ADQUISICIONES 2016" sheetId="5" r:id="rId1"/>
  </sheets>
  <definedNames>
    <definedName name="_xlnm._FilterDatabase" localSheetId="0" hidden="1">'PLAN DE ADQUISICIONES 2016'!$A$6:$HZ$190</definedName>
    <definedName name="_xlnm.Print_Area" localSheetId="0">'PLAN DE ADQUISICIONES 2016'!$A$1:$HZ$194</definedName>
    <definedName name="_xlnm.Print_Titles" localSheetId="0">'PLAN DE ADQUISICIONES 2016'!$C:$Q,'PLAN DE ADQUISICIONES 2016'!$6:$6</definedName>
  </definedNames>
  <calcPr calcId="152511"/>
</workbook>
</file>

<file path=xl/calcChain.xml><?xml version="1.0" encoding="utf-8"?>
<calcChain xmlns="http://schemas.openxmlformats.org/spreadsheetml/2006/main">
  <c r="M94" i="5" l="1"/>
  <c r="A139" i="5" l="1"/>
  <c r="A140" i="5" s="1"/>
  <c r="A165" i="5"/>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43" i="5"/>
  <c r="A144" i="5" s="1"/>
  <c r="A145" i="5" s="1"/>
  <c r="A146" i="5" s="1"/>
  <c r="A147" i="5" s="1"/>
  <c r="A148" i="5" s="1"/>
  <c r="A149" i="5" s="1"/>
  <c r="A150" i="5" s="1"/>
  <c r="A151" i="5" s="1"/>
  <c r="A152" i="5" s="1"/>
  <c r="A153" i="5" s="1"/>
  <c r="A154" i="5" s="1"/>
  <c r="A155" i="5" s="1"/>
  <c r="A156" i="5" s="1"/>
  <c r="A157" i="5" s="1"/>
  <c r="A158" i="5" s="1"/>
  <c r="A160" i="5" s="1"/>
  <c r="A161" i="5" s="1"/>
  <c r="A162" i="5" s="1"/>
  <c r="A124" i="5"/>
  <c r="A125" i="5" s="1"/>
  <c r="A126" i="5" s="1"/>
  <c r="A127" i="5" s="1"/>
  <c r="A128" i="5" s="1"/>
  <c r="A129" i="5" s="1"/>
  <c r="A130" i="5" s="1"/>
  <c r="A131" i="5" s="1"/>
  <c r="A132" i="5" s="1"/>
  <c r="A133" i="5" s="1"/>
  <c r="A82" i="5"/>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72" i="5"/>
  <c r="A73" i="5" s="1"/>
  <c r="A74" i="5" s="1"/>
  <c r="A75" i="5" s="1"/>
  <c r="A76" i="5" s="1"/>
  <c r="A77" i="5" s="1"/>
  <c r="A78" i="5" s="1"/>
  <c r="A79" i="5" s="1"/>
  <c r="A68" i="5"/>
  <c r="A65" i="5"/>
  <c r="A10" i="5"/>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O134" i="5" l="1"/>
  <c r="I133" i="5" l="1"/>
  <c r="I8" i="5" l="1"/>
  <c r="O175" i="5"/>
  <c r="I141" i="5"/>
  <c r="O185" i="5"/>
  <c r="O174" i="5"/>
  <c r="O26" i="5"/>
  <c r="M27" i="5"/>
  <c r="O138" i="5"/>
  <c r="O167" i="5" l="1"/>
  <c r="I163" i="5"/>
  <c r="O176" i="5"/>
  <c r="O181" i="5"/>
  <c r="O62" i="5"/>
  <c r="I61" i="5"/>
  <c r="J43" i="5"/>
  <c r="J44" i="5"/>
  <c r="J190" i="5" l="1"/>
  <c r="L82" i="5"/>
  <c r="M82" i="5" s="1"/>
  <c r="O82" i="5" s="1"/>
  <c r="O189" i="5" l="1"/>
  <c r="I81" i="5" l="1"/>
  <c r="I80" i="5"/>
  <c r="L137" i="5"/>
  <c r="M137" i="5" s="1"/>
  <c r="O137" i="5" s="1"/>
  <c r="O188" i="5" l="1"/>
  <c r="O187" i="5"/>
  <c r="I78" i="5" l="1"/>
  <c r="L114" i="5" l="1"/>
  <c r="M114" i="5" s="1"/>
  <c r="O114" i="5" s="1"/>
  <c r="L68" i="5" l="1"/>
  <c r="M68" i="5" s="1"/>
  <c r="O68" i="5" s="1"/>
  <c r="I71" i="5"/>
  <c r="I68" i="5"/>
  <c r="I72" i="5"/>
  <c r="O184" i="5" l="1"/>
  <c r="O179" i="5" l="1"/>
  <c r="I99" i="5" l="1"/>
  <c r="I90" i="5"/>
  <c r="N136" i="5"/>
  <c r="N135" i="5"/>
  <c r="M133" i="5"/>
  <c r="N133" i="5" s="1"/>
  <c r="O183" i="5" l="1"/>
  <c r="O182" i="5"/>
  <c r="N94" i="5"/>
  <c r="M71" i="5" l="1"/>
  <c r="O71" i="5" s="1"/>
  <c r="I84" i="5"/>
  <c r="I7" i="5"/>
  <c r="I47" i="5" l="1"/>
  <c r="I157" i="5"/>
  <c r="I24" i="5"/>
  <c r="I172" i="5"/>
  <c r="I156" i="5"/>
  <c r="I49" i="5"/>
  <c r="I32" i="5" l="1"/>
  <c r="I34" i="5"/>
  <c r="O33" i="5"/>
  <c r="O144" i="5" l="1"/>
  <c r="O143" i="5"/>
  <c r="O142" i="5"/>
  <c r="O73" i="5" l="1"/>
  <c r="L173" i="5" l="1"/>
  <c r="M173" i="5" s="1"/>
  <c r="O173" i="5" s="1"/>
  <c r="L72" i="5" l="1"/>
  <c r="M72" i="5" s="1"/>
  <c r="O72" i="5" s="1"/>
  <c r="O150" i="5" l="1"/>
  <c r="O162" i="5"/>
  <c r="O88" i="5" l="1"/>
  <c r="O109" i="5" l="1"/>
  <c r="L109" i="5"/>
  <c r="O102" i="5"/>
  <c r="L102" i="5"/>
  <c r="I102" i="5"/>
  <c r="I109" i="5"/>
  <c r="O30" i="5"/>
  <c r="L30" i="5"/>
  <c r="O89" i="5"/>
  <c r="L89" i="5"/>
  <c r="O61" i="5"/>
  <c r="O160" i="5" l="1"/>
  <c r="I159" i="5"/>
  <c r="O51" i="5" l="1"/>
  <c r="O101" i="5" l="1"/>
  <c r="I115" i="5" l="1"/>
  <c r="O64" i="5" l="1"/>
  <c r="O159" i="5" l="1"/>
  <c r="I119" i="5" l="1"/>
  <c r="M110" i="5"/>
  <c r="O110" i="5" s="1"/>
  <c r="O63" i="5" l="1"/>
  <c r="O158" i="5" l="1"/>
  <c r="M13" i="5" l="1"/>
  <c r="I54" i="5" l="1"/>
  <c r="I190" i="5" s="1"/>
  <c r="I74" i="5"/>
  <c r="O112" i="5" l="1"/>
  <c r="L119" i="5" l="1"/>
  <c r="M119" i="5" s="1"/>
  <c r="O119" i="5" s="1"/>
  <c r="L74" i="5"/>
  <c r="M74" i="5" s="1"/>
  <c r="O74" i="5" s="1"/>
  <c r="I67" i="5" l="1"/>
  <c r="O140" i="5" l="1"/>
  <c r="L10" i="5" l="1"/>
  <c r="M10" i="5" s="1"/>
  <c r="O10" i="5" s="1"/>
  <c r="O48" i="5" l="1"/>
  <c r="O37" i="5"/>
  <c r="O36" i="5"/>
  <c r="O32" i="5"/>
  <c r="O94" i="5" l="1"/>
  <c r="N115" i="5" l="1"/>
  <c r="O115" i="5" s="1"/>
  <c r="O141" i="5" l="1"/>
  <c r="M58" i="5" l="1"/>
  <c r="O58" i="5" s="1"/>
  <c r="I57" i="5"/>
  <c r="M60" i="5" l="1"/>
  <c r="O60" i="5" s="1"/>
  <c r="I60" i="5"/>
  <c r="M59" i="5"/>
  <c r="O59" i="5" s="1"/>
  <c r="I59" i="5"/>
  <c r="J120" i="5" l="1"/>
  <c r="M116" i="5" l="1"/>
  <c r="O116" i="5" s="1"/>
  <c r="O25" i="5" l="1"/>
  <c r="L78" i="5" l="1"/>
  <c r="M78" i="5" s="1"/>
  <c r="O78" i="5" s="1"/>
  <c r="M105" i="5" l="1"/>
  <c r="O105" i="5" s="1"/>
  <c r="M50" i="5" l="1"/>
  <c r="O50" i="5" s="1"/>
  <c r="M111" i="5" l="1"/>
  <c r="O111" i="5" s="1"/>
  <c r="L90" i="5" l="1"/>
  <c r="M90" i="5" s="1"/>
  <c r="O90" i="5" s="1"/>
  <c r="O31" i="5"/>
  <c r="M132" i="5" l="1"/>
  <c r="O132" i="5" s="1"/>
  <c r="I111" i="5"/>
  <c r="O39" i="5" l="1"/>
  <c r="I120" i="5" l="1"/>
  <c r="M96" i="5" l="1"/>
  <c r="O17" i="5" l="1"/>
  <c r="O16" i="5" l="1"/>
  <c r="I103" i="5" l="1"/>
  <c r="M93" i="5" l="1"/>
  <c r="O93" i="5" s="1"/>
  <c r="L15" i="5" l="1"/>
  <c r="M15" i="5" s="1"/>
  <c r="O15" i="5" s="1"/>
  <c r="L14" i="5"/>
  <c r="M14" i="5" s="1"/>
  <c r="O14" i="5" s="1"/>
  <c r="L12" i="5"/>
  <c r="M12" i="5" s="1"/>
  <c r="O12" i="5" s="1"/>
  <c r="M11" i="5"/>
  <c r="O11" i="5" s="1"/>
  <c r="L8" i="5"/>
  <c r="M8" i="5" s="1"/>
  <c r="K92" i="5"/>
</calcChain>
</file>

<file path=xl/sharedStrings.xml><?xml version="1.0" encoding="utf-8"?>
<sst xmlns="http://schemas.openxmlformats.org/spreadsheetml/2006/main" count="2201" uniqueCount="769">
  <si>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</si>
  <si>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</si>
  <si>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</si>
  <si>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</si>
  <si>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</si>
  <si>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</si>
  <si>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</si>
  <si>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</si>
  <si>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</si>
  <si>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</si>
  <si>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</si>
  <si>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</si>
  <si>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</si>
  <si>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</si>
  <si>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</si>
  <si>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</si>
  <si>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</si>
  <si>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</si>
  <si>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</si>
  <si>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</si>
  <si>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</si>
  <si>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</si>
  <si>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</si>
  <si>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</si>
  <si>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</si>
  <si>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</si>
  <si>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</si>
  <si>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</si>
  <si>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</si>
  <si>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</si>
  <si>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</si>
  <si>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</si>
  <si>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</si>
  <si>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De acuerdo a lo establecido en el Decreto 1227 de 2005 se debe realizar el Programa de Prepensionados en la Contraloría.</t>
  </si>
  <si>
    <t>94121514
Servicios de promotores o directores técnicos de clubes deportivos</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</si>
  <si>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</si>
  <si>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</si>
  <si>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20102301
Transporte de personal</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</si>
  <si>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</si>
  <si>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</si>
  <si>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</si>
  <si>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</si>
  <si>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</si>
  <si>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Con el fin de premiar a los mejores funcionarios de carrera administrativa , los mejores equipos de trabajo y reconocimiento a la antigüedad y calidades deportivas. </t>
  </si>
  <si>
    <t xml:space="preserve">compra venta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</si>
  <si>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</si>
  <si>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</si>
  <si>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</si>
  <si>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</si>
  <si>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</si>
  <si>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</si>
  <si>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</si>
  <si>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</si>
  <si>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</si>
  <si>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</si>
  <si>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</si>
  <si>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</si>
  <si>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</si>
  <si>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</si>
  <si>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</si>
  <si>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</si>
  <si>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</si>
  <si>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</si>
  <si>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</si>
  <si>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</si>
  <si>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</si>
  <si>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</si>
  <si>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</si>
  <si>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</si>
  <si>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</si>
  <si>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</si>
  <si>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</si>
  <si>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</si>
  <si>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 xml:space="preserve">80111504
Formación o desarrollo laboral
</t>
  </si>
  <si>
    <t>Mejoramiento de las competencias laborales de los funcionarios  de la Contraloría de Bogotá, D.C.</t>
  </si>
  <si>
    <t>Capacitación Interna</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</si>
  <si>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</si>
  <si>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</si>
  <si>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</si>
  <si>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</si>
  <si>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</si>
  <si>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</si>
  <si>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</si>
  <si>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</si>
  <si>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</si>
  <si>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</si>
  <si>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</si>
  <si>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</si>
  <si>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</si>
  <si>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</si>
  <si>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</si>
  <si>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</si>
  <si>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</si>
  <si>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</si>
  <si>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</si>
  <si>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</si>
  <si>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</si>
  <si>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</si>
  <si>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</si>
  <si>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</si>
  <si>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</si>
  <si>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</si>
  <si>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Aportar a todas las dependencias de la Entidad los recursos y herramientas necesarias para el cumplimiento de las tareas que a cada una le corresponde</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</si>
  <si>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</si>
  <si>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</si>
  <si>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</si>
  <si>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</si>
  <si>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</si>
  <si>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</si>
  <si>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</si>
  <si>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</si>
  <si>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</si>
  <si>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</si>
  <si>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</si>
  <si>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</si>
  <si>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</si>
  <si>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</si>
  <si>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</si>
  <si>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</si>
  <si>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</si>
  <si>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</si>
  <si>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</si>
  <si>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</si>
  <si>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</si>
  <si>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</si>
  <si>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</si>
  <si>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</si>
  <si>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</si>
  <si>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</si>
  <si>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</si>
  <si>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</si>
  <si>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</si>
  <si>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</si>
  <si>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</si>
  <si>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</si>
  <si>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</si>
  <si>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</si>
  <si>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</si>
  <si>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</si>
  <si>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</si>
  <si>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</si>
  <si>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</si>
  <si>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</si>
  <si>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</si>
  <si>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</si>
  <si>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</si>
  <si>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</si>
  <si>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</si>
  <si>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</si>
  <si>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</si>
  <si>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</si>
  <si>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</si>
  <si>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</si>
  <si>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</si>
  <si>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</si>
  <si>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</si>
  <si>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</si>
  <si>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</si>
  <si>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</si>
  <si>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</si>
  <si>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</si>
  <si>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</si>
  <si>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</si>
  <si>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</si>
  <si>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</si>
  <si>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</si>
  <si>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</si>
  <si>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</si>
  <si>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</si>
  <si>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</si>
  <si>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</si>
  <si>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</si>
  <si>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</si>
  <si>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</si>
  <si>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Selección Abreviada Subasta Inversa - Acuerdo Marco de Precios</t>
  </si>
  <si>
    <t>Selección Abreviada Menor Cuantía</t>
  </si>
  <si>
    <t>Prestación de Servicios profesionales</t>
  </si>
  <si>
    <t>Dotación</t>
  </si>
  <si>
    <t>Adquisición de Servicios</t>
  </si>
  <si>
    <t>Impresos y Publicaciones</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</si>
  <si>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</si>
  <si>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</si>
  <si>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</si>
  <si>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</si>
  <si>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</si>
  <si>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</si>
  <si>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</si>
  <si>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</si>
  <si>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</si>
  <si>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</si>
  <si>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</si>
  <si>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</si>
  <si>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</si>
  <si>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FUNCIONARIO ESTUDIO PREVIO</t>
  </si>
  <si>
    <t>FUNCIONARIO
PROCESO CONTRACTUAL</t>
  </si>
  <si>
    <t>CONCEPTO DEL GASTO</t>
  </si>
  <si>
    <t>GUSTAVO MONZÓN GARZÓN</t>
  </si>
  <si>
    <t>VALOR CONTRATADO</t>
  </si>
  <si>
    <t>Suministro de combustible de gasolina tipo corriente y ACPM, para el parque automotor de propiedad de la Contraloría de Bogotá D.C., y de los que llegare a ser legalmente responsable al servicio de la Entidad.</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</si>
  <si>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</si>
  <si>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</si>
  <si>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</si>
  <si>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</si>
  <si>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</si>
  <si>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</si>
  <si>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</si>
  <si>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</si>
  <si>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</si>
  <si>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</si>
  <si>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</si>
  <si>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</si>
  <si>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Contrato suscrito</t>
  </si>
  <si>
    <t>SANDRA MILENA CÁCERES GONZÁLEZ</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</si>
  <si>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</si>
  <si>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</si>
  <si>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</si>
  <si>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</si>
  <si>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HENRY VARGAS DÍAZ</t>
  </si>
  <si>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</si>
  <si>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</si>
  <si>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</si>
  <si>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</si>
  <si>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</si>
  <si>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</si>
  <si>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</si>
  <si>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</si>
  <si>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</si>
  <si>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</si>
  <si>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</si>
  <si>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Suministro de combustible de gasolina tipo corriente y ACPM, para el parque automotor de propiedad de la Contraloría deBogotá D.C., y de los que llegare a ser leglamente responsable al servicio de la Entidad.</t>
  </si>
  <si>
    <t>Memorando 3-2015-26035 del 14-12-2015. 
Devuelto con observaciones.
Reenviado memorando 3-2016-00242 del 08-01-2016.
Contrato 2 del 01-02-2016 con la Lotería de Bogotá</t>
  </si>
  <si>
    <t>NA</t>
  </si>
  <si>
    <t xml:space="preserve">31 31-Servicios Profesionales </t>
  </si>
  <si>
    <t>BISMAR LONDOÑO</t>
  </si>
  <si>
    <t>Cumplimiento de la normatividad  establecida en el Decreto 1978 de 1989 reglamentario de la Ley 70 de 1988 y contribuir al bienestar de los funcionarios de la Contraloría de Bogotá.</t>
  </si>
  <si>
    <t>3120210</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</si>
  <si>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</si>
  <si>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</si>
  <si>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</si>
  <si>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</si>
  <si>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</si>
  <si>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</si>
  <si>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</si>
  <si>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</si>
  <si>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</si>
  <si>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</si>
  <si>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</si>
  <si>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</si>
  <si>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</si>
  <si>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MARÍA CAMILA TORRES</t>
  </si>
  <si>
    <t>Contratar los servicios profesionales de SGS COLOMBIA S.A. ente certificador para una visita, de seguimiento del Sistema de Gestión de Calidad - SGC-, bajo las normas técnicas NTC ISO 9001:2008 y NTCGP 1000:2009.</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</si>
  <si>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</si>
  <si>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</si>
  <si>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</si>
  <si>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</si>
  <si>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</si>
  <si>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</si>
  <si>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</si>
  <si>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</si>
  <si>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 xml:space="preserve">Contratar el servicio de monitoreo de medios de prensa, radio, televisión e Internet para la Contraloría de Bogotá D.C. </t>
  </si>
  <si>
    <t>83121700 Servicios
relacionados
con la televisión,
radio, internet y
sistemas de
alerta ciudadana</t>
  </si>
  <si>
    <t>Memorando 3-2016-01393 del 27-01-2016.
Contrato 13 del 24-02-2016 con PEDRO LUIS SOLER MONGUE</t>
  </si>
  <si>
    <t>JAIRO TORRES</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</si>
  <si>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</si>
  <si>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</si>
  <si>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</si>
  <si>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</si>
  <si>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</si>
  <si>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</si>
  <si>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</si>
  <si>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</si>
  <si>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</si>
  <si>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</si>
  <si>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</si>
  <si>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</si>
  <si>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</si>
  <si>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Adición suscrita</t>
  </si>
  <si>
    <t>Memorando del 02-03-2016.
Adición 1 y Prórroga 1 al contrato 118 del 2015, con  MARÍA CATALINA SÁENZ HIGUERA</t>
  </si>
  <si>
    <t xml:space="preserve">META 5.
Adición 1 y prórroga 1 al Contrato 062 de 2015 con Areas Verdes Ltda. Objeto: Contratar la prestación del servicio de mantenimiento de material vegetal para la Contraloría de Bogotá.
</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</si>
  <si>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</si>
  <si>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</si>
  <si>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</si>
  <si>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</si>
  <si>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</si>
  <si>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</si>
  <si>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</si>
  <si>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</si>
  <si>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Se requiere adquisición de Equipos Tecnológicos para dotar las salas de Capacitación y Sala Contralores del Piso 9o.</t>
  </si>
  <si>
    <t>3120212</t>
  </si>
  <si>
    <t>En revisión de estudio previo</t>
  </si>
  <si>
    <t xml:space="preserve">AVANCE CUMPLIMIENTO EJECUCION PLAN DE ADQUISICIONES
</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</si>
  <si>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</si>
  <si>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</si>
  <si>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</si>
  <si>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para la realización de exámenes de medicina preventiva para  los servidores públicos de la Contraloría de Bogotá, D,C., de conformidad con las especificaciones técnicas.</t>
  </si>
  <si>
    <t>Mantenimiento preventivo y correctivo integral con el suministro de repuestos para las diferentes "UPS" y la planta eléctrica de la Contraloría de Bogotá.</t>
  </si>
  <si>
    <t>Recursos disponibles de la contratación realizada</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</si>
  <si>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</si>
  <si>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</si>
  <si>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</si>
  <si>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 Menor cuantía</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</si>
  <si>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</si>
  <si>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</si>
  <si>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 xml:space="preserve">
CONSOLIDADO REPORTE DE NECESIDADES PARA ADQUISICIÓN DE BIENES, SERVICIOS Y OBRAS, VIGENCIA 2016
DIRECCIÓN ADMINISTRATIVA Y FINANCIERA - SUBDIRECCIÓN DE CONTRATACIÓN</t>
  </si>
  <si>
    <t>SANDRA SOTELO</t>
  </si>
  <si>
    <t>72121103 Servicios de renovación y reparación de edificios comerciales y de oficinas</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</si>
  <si>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</si>
  <si>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</si>
  <si>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</si>
  <si>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Cámaras digitales
45121506 Cámaras de video conferencia
Cámaras grabadoras o video cámaras digitales
45121601 Flash o iluminación para cámaras</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</si>
  <si>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</si>
  <si>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5.
Prestación del servicio de recolección, manejo, transporte y disposición final de los residuos peligrosos - tóneres, luminarias y envases contaminados - generados por la Contraloría de Bogotá.</t>
  </si>
  <si>
    <t>BISMAR</t>
  </si>
  <si>
    <t>Selección Abreviada por Acuerdo Marco de Precios</t>
  </si>
  <si>
    <t xml:space="preserve">811120 Servicios de
datos
811121 Servicios de
internet
</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</si>
  <si>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</si>
  <si>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</si>
  <si>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</si>
  <si>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</si>
  <si>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</si>
  <si>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</si>
  <si>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</si>
  <si>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</si>
  <si>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</si>
  <si>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</si>
  <si>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</si>
  <si>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MÓNICA MARCELA QUINTERO GIRALDO, Jefe Oficina Asesora de Comunicaciones
Ejerce la Supervisión.</t>
  </si>
  <si>
    <t>40101701 Aires acondicionados</t>
  </si>
  <si>
    <t xml:space="preserve">43232103 Software de creación y edición de video.
43222619 Equipo de video de red.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</si>
  <si>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</si>
  <si>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</si>
  <si>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</si>
  <si>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</si>
  <si>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</si>
  <si>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</si>
  <si>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</si>
  <si>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</si>
  <si>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</si>
  <si>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</si>
  <si>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</si>
  <si>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</si>
  <si>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81112218
81112205</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</si>
  <si>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</si>
  <si>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</si>
  <si>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801015 Servicios consultoria negocios administración corporativa
801016 Gerencia de proyectos
861017 Servicios de capacitación no- cientifica</t>
  </si>
  <si>
    <t xml:space="preserve">CONTRALORA AUXILIAR - SUBDIRECCION DE CAPACITACION - SUBDIRECCION FINANCIERA </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</si>
  <si>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</si>
  <si>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estudio previo</t>
  </si>
  <si>
    <t xml:space="preserve">5 dias hábiles </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</si>
  <si>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</si>
  <si>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</si>
  <si>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</si>
  <si>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</si>
  <si>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</si>
  <si>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</si>
  <si>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</si>
  <si>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</si>
  <si>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</si>
  <si>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En desarrollo del programa de ahorro y uso eficiente de agua del PIGA y en cumplimiento al Decreto 3102 de 1997 Art 6 y 7 y Resolución 0242 de 2014 Art 13 se hace necesario adquirir válvulas ahorradoras de agua para las posetas de lavado de toda la Entidad.</t>
  </si>
  <si>
    <t>23241615 Grifos</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</si>
  <si>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</si>
  <si>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</si>
  <si>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 xml:space="preserve">93141701
Organización de eventos culturales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</si>
  <si>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</si>
  <si>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5 dias habiles</t>
  </si>
  <si>
    <t>nuevo</t>
  </si>
  <si>
    <t>Memorado radicado de necesidad 3-2016-12741</t>
  </si>
  <si>
    <t>ANGELA CONSUELO LAGOS PRIETO ( E)</t>
  </si>
  <si>
    <t>25101500
Vehículos de 
Pasajeros</t>
  </si>
  <si>
    <t>Se requiere renovar el parque automotor de la Contraloría, para lograr eficiencia en el consumo de combustible y mantenimiento y mejorar el desarrollo de los operativos misionales que se deben cumplir en ejercicio de la labor fiscalizadora de la Entidad.</t>
  </si>
  <si>
    <t>Contratacion Directa</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</si>
  <si>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</si>
  <si>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</si>
  <si>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</si>
  <si>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requiere Implementar NICSP 100% Nuevo marco normativo contable bajo normas internacionales de contabilidad del sector público - NICSP</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</si>
  <si>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</si>
  <si>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Memorando 3-2016-07832 del 01-04-2016
Contrato No. 41 de 26-05-2016 con REDEX SAS</t>
  </si>
  <si>
    <t xml:space="preserve">Memorando 3-2016-11999 del 16-05-2016
Contrato No. 44 de 31 de mayo de 2016 Lorena Jeisel Arias Pinzon </t>
  </si>
  <si>
    <t>Memorando 3-2016-11704 del 11-05-2016
Contrato No. 40 de 26 de mayo de 2016  con DIANA GISELLE CARO MORENO</t>
  </si>
  <si>
    <t>Contratar la adquisicion de insumos para la impresión de dos (2) ediciones de la revista Bogota Economica, un (1) informe de gestión, una (1) cartilla institucional y piezas impresas</t>
  </si>
  <si>
    <t xml:space="preserve">Estudio previo </t>
  </si>
  <si>
    <t xml:space="preserve">DIRECCION DE RESPONSABILIDAD FISCAL </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</si>
  <si>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</si>
  <si>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Se requiere apoyo al desarrollo de los procesos de Responsabilidad Fiscal y Jurisdicción Coactiva desde la vigencia 2010, para evitar que opere el fenómeno jurídico de la prescripción.</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</si>
  <si>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</si>
  <si>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</si>
  <si>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Contratar el suministro de la dotación de vestido y calzado para las servidoras y servidores que ocupan el cargo de Auxiliares de Servicios Generales de la Contraloría de Bogotá D.C.</t>
  </si>
  <si>
    <t>Adquisición, configuración e instalación de 1100 licencias de antivirus por un año, para los computadores de la Controlaría de Bogotá.</t>
  </si>
  <si>
    <t>Contrato No. 48 de 14-06-2016 KAPITAL GROUP SAS</t>
  </si>
  <si>
    <t xml:space="preserve">Memorando 3-2016-03156 del 10-02-2016
Se realizó prorroga al contrato No. 32-2014 de corredor de seguros de la vigencia anterior, con fecha de terminación 23-09-2016 </t>
  </si>
  <si>
    <t>SANDRA CORTES</t>
  </si>
  <si>
    <t>331150742-1195</t>
  </si>
  <si>
    <t xml:space="preserve">Fortalecimiento al Sistema Integrado de Gestión y de la Capacidad Institucional </t>
  </si>
  <si>
    <r>
      <rPr>
        <b/>
        <sz val="10"/>
        <rFont val="Arial"/>
        <family val="2"/>
      </rPr>
      <t>META 3 Gestión Documental Proyecto 1195</t>
    </r>
    <r>
      <rPr>
        <sz val="10"/>
        <rFont val="Arial"/>
        <family val="2"/>
      </rPr>
      <t xml:space="preserve">
Programa de capacitación Decreto 1080 de 2015 y Ley 594 de 2000</t>
    </r>
  </si>
  <si>
    <t>331150743-1196</t>
  </si>
  <si>
    <t>Fortalecimiento al mejoramiento de la Infraestructura Física de la Contraloria de Bogotá</t>
  </si>
  <si>
    <r>
      <rPr>
        <b/>
        <sz val="10"/>
        <rFont val="Arial"/>
        <family val="2"/>
      </rPr>
      <t>META 1  Adecuar sedes y áreas de trabajo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</si>
  <si>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r>
      <rPr>
        <b/>
        <sz val="10"/>
        <rFont val="Arial"/>
        <family val="2"/>
      </rPr>
      <t xml:space="preserve">META 1  Adecuar sedes y áreas de trabajo PROYECTO 1196
</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</si>
  <si>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331150742-1199</t>
  </si>
  <si>
    <t>Fortalecimiento al Control Social a la Gestión Pública</t>
  </si>
  <si>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</si>
  <si>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</si>
  <si>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r>
      <rPr>
        <b/>
        <sz val="10"/>
        <rFont val="Arial"/>
        <family val="2"/>
      </rPr>
      <t>META 4 PROYECTO 1195</t>
    </r>
    <r>
      <rPr>
        <sz val="10"/>
        <rFont val="Arial"/>
        <family val="2"/>
      </rPr>
      <t xml:space="preserve">
Implementar NICSP 100% Nuevo marco normativo contable bajo normas internacionales de contabilidad del sector público - NICSP</t>
    </r>
  </si>
  <si>
    <t>DIRECCION TECNICA DE PLANEACION</t>
  </si>
  <si>
    <t>331150744-1194</t>
  </si>
  <si>
    <t>Fortalecimiento de la Infraestructura de Tecnologias de la Información y las Comunicaciones de la Contraloria de Bogotá D.C.</t>
  </si>
  <si>
    <r>
      <rPr>
        <b/>
        <sz val="10"/>
        <rFont val="Arial"/>
        <family val="2"/>
      </rPr>
      <t>META 2 Diseñar e implementar Sistema de Gestión de Seguridad de la Información PROYECTO 1194</t>
    </r>
    <r>
      <rPr>
        <sz val="10"/>
        <rFont val="Arial"/>
        <family val="2"/>
      </rPr>
      <t xml:space="preserve">
Contratación de Servicios para la actualización, ampliación y mantenimiento del cableado estrucutrado</t>
    </r>
  </si>
  <si>
    <r>
      <rPr>
        <b/>
        <sz val="10"/>
        <rFont val="Arial"/>
        <family val="2"/>
      </rPr>
      <t>META 2 Diseñar e implementar Sistema de Gestión de Seguridad de la Información PROYECTO 1194</t>
    </r>
    <r>
      <rPr>
        <sz val="10"/>
        <rFont val="Arial"/>
        <family val="2"/>
      </rPr>
      <t xml:space="preserve">
Adquisición e instalación de sistema de aire acondicionado In Row para Datacenter.</t>
    </r>
  </si>
  <si>
    <r>
      <rPr>
        <b/>
        <sz val="10"/>
        <rFont val="Arial"/>
        <family val="2"/>
      </rPr>
      <t>META 2 Diseñar e implementar Sistema de Gestión de Seguridad de la Información PROYECTO 1194</t>
    </r>
    <r>
      <rPr>
        <sz val="10"/>
        <rFont val="Arial"/>
        <family val="2"/>
      </rPr>
      <t xml:space="preserve">
Contratación de servicios de Help Desk, administración y mantenimiento de plataforma tecnológica.</t>
    </r>
  </si>
  <si>
    <t xml:space="preserve">Saldo disponible para esta necesidad despues de suscribir el Cotrato No. 4
</t>
  </si>
  <si>
    <t xml:space="preserve">SANDRA SOTELO </t>
  </si>
  <si>
    <t>Memorando 3-2015-26853 del 29-12-2015.  y memorando 3-2016-00035 de 04-01-2016
Contaro 11 del 22-02-2016 con PUBLICACIONES SEMANA S.A</t>
  </si>
  <si>
    <t>OSCAR JULIAN SANCHEZ CASAS</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</si>
  <si>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</si>
  <si>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</si>
  <si>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Se radica necesidad con memorando 3-2016-18143 de 18-07-2016</t>
  </si>
  <si>
    <t>Memorando 3-2016-18391 de 21-07-2016</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</si>
  <si>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</si>
  <si>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</si>
  <si>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 xml:space="preserve">En elaboración de estudio previo </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</si>
  <si>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</si>
  <si>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MAURICIO BARON GRANADOS - Director Responsabilidad Fiscal y Jurisdiccion  Coactiva</t>
  </si>
  <si>
    <t>80121704  Servicios legales sobre contratos</t>
  </si>
  <si>
    <t>80121704  Servicios legales sobre contratos
80121706 Servicios Legales sobre derecho laboral.
80121707 Servicios Legales para disputas laborales.</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</si>
  <si>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</si>
  <si>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 xml:space="preserve">Desarrollar y ejecutar estrategias para fortalecer el Sistema Integrado de Gestión - SIG en la Contraloria de Bogotá, D.C. a cargo de la Dirección de Planeación </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</si>
  <si>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</si>
  <si>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 xml:space="preserve">Se requiere apoyo al desarrollo de los procesos de Responsabilidad Fiscal y Jurisdicción Coactiva,  para evitar que opere el fenómeno jurídico de la prescripción y la caducidad </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</si>
  <si>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</si>
  <si>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</si>
  <si>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r>
      <rPr>
        <b/>
        <sz val="10"/>
        <rFont val="Arial"/>
        <family val="2"/>
      </rPr>
      <t>META 2 Diseñar e implementar Sistema de Gestión de Seguridad de la Información PROYECTO 1194</t>
    </r>
    <r>
      <rPr>
        <sz val="10"/>
        <rFont val="Arial"/>
        <family val="2"/>
      </rPr>
      <t xml:space="preserve">
Adición 1 al contrato 92 de 2015 con ETB, Objeto: Contratar los Servicios Integrales de Conectividad requeridos por la Contraloría de Bogotá D.c.</t>
    </r>
  </si>
  <si>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</si>
  <si>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RODRIGO HERNAN REY LOPEZ</t>
  </si>
  <si>
    <t>811120 Servicios de
datos
811121 Servicios de
internet</t>
  </si>
  <si>
    <t>Memorando 3-2016-19087 de 27-07-2016</t>
  </si>
  <si>
    <t>Memorando 3-2016-18863 de 26-07-2016</t>
  </si>
  <si>
    <t>En estudios previos</t>
  </si>
  <si>
    <t>De acuerdo a la decisión aprobada en Junta de Compras No. 8 se solicita traslado de recursos por valor de $600,000,00 a la Meta 2 del proyecto 1196.</t>
  </si>
  <si>
    <t xml:space="preserve">Adquisición de Kits de carretera para dotar adecuadamente el parque automotor de propiedad de la Contraloría de Bogotá y/o de los que llegaré a ser legalmente responsable, con elementos básicos de prevención y seguridad vial de los conductores a nivel nacional. </t>
  </si>
  <si>
    <t xml:space="preserve">Que los vehículos tipo camionetas Chevrolet Luv D-MAX 2007 y los camperos Chevrolet Grand Vitara 2006 y los camperos Toyota Prado 2009 de acuerdo a su tipología requieren reposición con el fin de foratalecer la presencia del ejercicio de control fiscal en todas las localidades de la ciudad incluyendo las de dificil acceso, por lo tanto para iniciar el proceso de reposición y que estos vehiculos sean objeto de reforma se hace necesario el avaluó y peritaje. </t>
  </si>
  <si>
    <t xml:space="preserve">Memorando 3-2016-00574 del 14-01-2016.
Memorando 3-2016-05167 del 01-03-2016
Contrato suscrito No. 50 de 07-07-2016 con Vigias de Colombia S.R.L. Ltda.
</t>
  </si>
  <si>
    <r>
      <rPr>
        <b/>
        <sz val="10"/>
        <rFont val="Arial"/>
        <family val="2"/>
      </rPr>
      <t>META 1  Adecuar sedes y áreas de trabajo PROYECTO 1196
Saldo disponible teniendo en cuenta el contrato suscrito 51-2016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</si>
  <si>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Contrato Interadministrativo </t>
  </si>
  <si>
    <t xml:space="preserve">Adquisición de apoyapies para los funcionarios de la Contralorìa de Bogotà D.C. de acuerdo al estudio previo, especificaciones tècnicas, invitación pùblica y la propuesta presentada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</si>
  <si>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</si>
  <si>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</si>
  <si>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</si>
  <si>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Se aprueba adición en Junta de Compras No. 8 de 25-07-2016
Memorando 3-2016-18420</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</si>
  <si>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</si>
  <si>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 xml:space="preserve">JORGE MAURICIO PINILLA BELTRAN </t>
  </si>
  <si>
    <t>DIRECCION DE ESTUDIOS DE ECONOMIA Y POLITICA PUBLICA</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</si>
  <si>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</si>
  <si>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</si>
  <si>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</si>
  <si>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 xml:space="preserve">DIRECCION ADMINISTRATIVA Y FINANCIERA - SUBDIRECCION DE CONTRATACION </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</si>
  <si>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</si>
  <si>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</si>
  <si>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</si>
  <si>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Contratar la prestación de servicios profesionales de un (1) abogado para la realización y desarrollo de las actividades jurídicas propias de la Dirección Administrativa y Financiera  y la Subdireción de Contratación de la Contraloría de Bogotá, D.C.</t>
  </si>
  <si>
    <t xml:space="preserve">80121704 Servicios Legales Sobre Contratos
</t>
  </si>
  <si>
    <t>31-012-2016</t>
  </si>
  <si>
    <r>
      <rPr>
        <b/>
        <sz val="10"/>
        <rFont val="Arial"/>
        <family val="2"/>
      </rPr>
      <t>META 2 Diseñar e implementar Sistema de Gestión de Seguridad de la Información PROYECTO 1194</t>
    </r>
    <r>
      <rPr>
        <sz val="10"/>
        <rFont val="Arial"/>
        <family val="2"/>
      </rPr>
      <t xml:space="preserve">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r>
  </si>
  <si>
    <t xml:space="preserve">Adquisción  de una (1) suscripciòn por un año del diario: La Republica para la Oficina Asesora de Comunicaciones </t>
  </si>
  <si>
    <t>JORGE MAURICIO PINILLA</t>
  </si>
  <si>
    <t xml:space="preserve">Adquisición de a) dos (2) suscripciones por un (1) año del diario EL TIEMPO, b) dos (2) suscripciones por un año del diario PORTAFOLIO, paraq la Oficina Asesora de Comunicaciones y Despacho del Contralor Auxiliar </t>
  </si>
  <si>
    <t xml:space="preserve">Prestación de Servicios </t>
  </si>
  <si>
    <r>
      <rPr>
        <b/>
        <sz val="10"/>
        <rFont val="Arial"/>
        <family val="2"/>
      </rPr>
      <t>META 1  Adecuar sedes y áreas de trabajo PROYECTO 1196</t>
    </r>
    <r>
      <rPr>
        <sz val="10"/>
        <rFont val="Arial"/>
        <family val="2"/>
      </rPr>
      <t xml:space="preserve">
Mantenimiento integral preventivo y correctivo de los bienes muebles, así como el suministro e instalación de mobiliario de acuerdo a las necesidades que se requieran para las sedes de la Contraloria de Bogotá D.C.</t>
    </r>
  </si>
  <si>
    <t xml:space="preserve">Contratar la instalación, mantenimiento y recarga de equipos de Desodorizacion y Aromatización para los baños y unidades sanitarias (sanitarios y orinales)  de la Contraloría de Bogotá D.C., y las demás sedes de propiedad de la Entidad, según especificaciones técnicas dadas por la Contraloría de Bogotá D.C. </t>
  </si>
  <si>
    <t>Memorando 3-2016-20691 de 10-08-2016</t>
  </si>
  <si>
    <t xml:space="preserve">Adquisición de tres (3) suscripciones por un (1) año del diario: El Espectador, para la Oficina Asesora de Comunicaciones, Despacho del Contralor y Despacho Contralor Auxiliar </t>
  </si>
  <si>
    <r>
      <rPr>
        <b/>
        <sz val="10"/>
        <rFont val="Arial"/>
        <family val="2"/>
      </rPr>
      <t>META 1 PROYECTO 1195</t>
    </r>
    <r>
      <rPr>
        <sz val="10"/>
        <rFont val="Arial"/>
        <family val="2"/>
      </rPr>
      <t xml:space="preserve">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</si>
  <si>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Prestación de servicios profesionales para la capacitación de funcionarios (as) de la Contraloria de Bogotá D.C., mediante dos actividades de aprendizaje Diplomado de Normas NIFS y NIICS Nivel 1 - aprendizaje Diplomado de Normas Contables NIFS y NIICS Nivel 2</t>
  </si>
  <si>
    <t>HERMELINA DEL CARMEN ANGULO ANGULO</t>
  </si>
  <si>
    <t xml:space="preserve">REVISAR EL PLAZO DE CONTRATO </t>
  </si>
  <si>
    <t>Prestación de servicios profesionales para la capacitación de funcionarios (as) de la Contraloria de Bogotá D.C., mediante Diplomado en sistema integrado de gestión.</t>
  </si>
  <si>
    <t>Memorando 3-2016-07357 del 29-03-2016.
Memorando 3-2016-08227 del 07-04-2016
Se radica necesidad con ajustes 3-2016-21297 de 18-08-2016</t>
  </si>
  <si>
    <r>
      <rPr>
        <b/>
        <sz val="10"/>
        <rFont val="Arial"/>
        <family val="2"/>
      </rPr>
      <t>META 2 Diseñar e implementar Sistema de Gestión de Seguridad de la Información PROYECTO 1194</t>
    </r>
    <r>
      <rPr>
        <sz val="10"/>
        <rFont val="Arial"/>
        <family val="2"/>
      </rPr>
      <t xml:space="preserve">
Adquisición de una solución de hardware y Software para la  Edición y Producción de Videos Institucionales
Nota: Teniendo en cuenta que el objeto es adquisión se cambia modalidad y tipo de contrato </t>
    </r>
  </si>
  <si>
    <t xml:space="preserve">80121704 Servicios legales sobre contratos </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</si>
  <si>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</si>
  <si>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Adquisicion de suscripcion por un año a periodico El Tiempo (5), El Espectador (3), La Respublica (1), Portafolio (4), Revista Semana (4), Revista Dinero (3), Nuevo Siglo (1)
Nota: Se resta el valor estimado total  la contratación de diario La Republica, diario El Tiempo y Portafoliio</t>
  </si>
  <si>
    <t xml:space="preserve">En estudio previo </t>
  </si>
  <si>
    <t xml:space="preserve">Giro Directo </t>
  </si>
  <si>
    <t xml:space="preserve">Avance </t>
  </si>
  <si>
    <r>
      <rPr>
        <b/>
        <sz val="10"/>
        <rFont val="Arial"/>
        <family val="2"/>
      </rPr>
      <t>META 1 PROYECTO 1195</t>
    </r>
    <r>
      <rPr>
        <sz val="10"/>
        <rFont val="Arial"/>
        <family val="2"/>
      </rPr>
      <t xml:space="preserve">
Meta 1 "</t>
    </r>
    <r>
      <rPr>
        <i/>
        <sz val="10"/>
        <rFont val="Arial"/>
        <family val="2"/>
      </rPr>
      <t>Desarrollar y ejecutar estrategias para fortalecer el Sistema Integrado de Gestión - SIG en la Contraloria de Bogotá, D.C. a cargo de la Dirección de Planeación"
Saldo disponible</t>
    </r>
  </si>
  <si>
    <t>Memorando  3-2016-14764 de 14-6-2016.
Memorando 3-2016-18657 de 25-07-2016, unifican necesidad y radican de nuevo 
Se apueba necesidad  en Junta de Compras No. 9 de 08-08-2016
Memorando 3-2016-20397 de 08-08-2016
Memorando 3-2016-20397 de 11-08-2016 se recibe con ajustes necesidad
Memorando 3-2016-21902 de 23-08-2016 se recibe con ajustes necesidad</t>
  </si>
  <si>
    <t>Se radica necesidad con memorando 3-2016-17583 de 12-07-2016 
Se devuelve el 18-07-2016, para ajustes.
Se radica de nuevo neceisdad con memorando 3-2016-18173 de 18-07-2016
En Junta de Compras No. 9 de 08-08-2016, se arpueba modificación al valor estimado, y una vez revisada la solicitud de aumento se autoriza un valor de $137.000.000, y se solicta trasldo de $30.000.000 del rubro materiales y suministro 
Se recibe necesidad ajustada con memorando 3-2016-21623 de 19-08-2016</t>
  </si>
  <si>
    <t xml:space="preserve">Suministro de bienes conformadas por tóner, unidades fusor y tambor de imagen, para la impresoras de la Contraloria de Bogotá D.C., de conformidad con las especificaciones técnicas descritas en las fechas adjuntas al presente documento.
Objeto a contratar: Adquisción de bienes conformadas por tóner, unidades fusor y tambor de imagen, para las impresoras de la Contraloría de Bogotá. </t>
  </si>
  <si>
    <t>Contratar la prestación de servicios especializado para tres (3) caminatas ecológicas, cada una con grupos de 52 personas para un total de 156 personas, (servidores y familias) de la Contraloría de Bogotá,D.C.</t>
  </si>
  <si>
    <t>Memorando 3-2016-07463 del 30-03-2016
Se recibe necesidad  con ajuste en memorando 3-2016-21957 de 24-08-2016</t>
  </si>
  <si>
    <r>
      <rPr>
        <b/>
        <sz val="10"/>
        <rFont val="Arial"/>
        <family val="2"/>
      </rPr>
      <t xml:space="preserve">78181507 </t>
    </r>
    <r>
      <rPr>
        <sz val="10"/>
        <rFont val="Arial"/>
        <family val="2"/>
      </rPr>
      <t xml:space="preserve">Reparación y
mantenimiento
81101605 
Servicios electromecánicos
25101503 
Carros
</t>
    </r>
  </si>
  <si>
    <r>
      <rPr>
        <b/>
        <sz val="10"/>
        <rFont val="Arial"/>
        <family val="2"/>
      </rPr>
      <t>15121500</t>
    </r>
    <r>
      <rPr>
        <sz val="10"/>
        <rFont val="Arial"/>
        <family val="2"/>
      </rPr>
      <t xml:space="preserve"> Aceite motor
</t>
    </r>
    <r>
      <rPr>
        <b/>
        <sz val="10"/>
        <rFont val="Arial"/>
        <family val="2"/>
      </rPr>
      <t>25172504</t>
    </r>
    <r>
      <rPr>
        <sz val="10"/>
        <rFont val="Arial"/>
        <family val="2"/>
      </rPr>
      <t xml:space="preserve"> Llantas para automóviles o camionetas</t>
    </r>
  </si>
  <si>
    <t>selección Abreviada Subasta Inversa</t>
  </si>
  <si>
    <t>Prestación del servicio de mantenimiento integral preventivo y correctivo con suministro de repuestos, filtros, lubricantes, mano de obra, revisión técnico mecánica y electricidad y suminstro e instalación de llantas para los vehículos que conforman el parque automotor de propiedad de la Contraloria de Bogotá D.C. y de los que llegaré a ser legalmente responsable.</t>
  </si>
  <si>
    <t>Mantener en buen funcionamiento el rodamiento del parque automotor de la Contraloría de Bogotá.
Suministrar aceites, lubricantes, refrigerantes, filtros para el normal mantenimiento y funcionamiento del parque automotor de la Contraloría de Bogotá.
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</si>
  <si>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Memorando: 3-2016-09470 del 20-04-2016
Se unifica necesidad con la de compra de llantas, matenimiento de camionetas y repuestos vehiculo, para realizar solo un proceso contractual.
Se recibe necesidad con memorando 3-2016-21587 de 19-08-2016 con unificacion de necesidades</t>
  </si>
  <si>
    <t>Se unifica necesidad con la de compra de llantas, matenimiento de camionetas y repuestos vehiculo, para realizar solo un proceso contractual.
Se recibe necesidad con memorando 3-2016-21587 de 19-08-2016 con unificacion de necesidades</t>
  </si>
  <si>
    <t>Remuneración servicios técnicos</t>
  </si>
  <si>
    <t xml:space="preserve">80121704 Servicios de Oficina </t>
  </si>
  <si>
    <t xml:space="preserve">La Dirección Administrativa y Financiera y la Subdirección de Contratación, manejan y adelantan diversas actividades para dar cumplimiento a la normatividad vigente antes descrita, como actualizar y hacer la correcta publicidad del Plan Anual de Adquisiciones, buscar estrategias de contratación efectivas, agiles y que estén acorde a la ley, así las contrataciones que se adelanten por Acuerdo Marco de Precios y las compras en grandes superficies por medio de la Tienda Virtual del Estado Colombiano. Por lo anterior, se hace necesario contratar una persona con conocimiento y experiencia en temas relacionados con planeación y contratación estatal, adquisición de bienes y servicios por la Tienda Virtual del Estado Colombiano y seguimiento y actualización del Plan Anual de Adquisiciones (PAA). </t>
  </si>
  <si>
    <t>LINDA TATIANA SABOGAL RODRIGUEZ</t>
  </si>
  <si>
    <t xml:space="preserve">Prestación de servicios para el desarrollo de las actividades que con llevan la aplicabilidad del "Plan Institucional de Seguridad Vial" -PlSV.
</t>
  </si>
  <si>
    <r>
      <rPr>
        <b/>
        <sz val="10"/>
        <rFont val="Arial"/>
        <family val="2"/>
      </rPr>
      <t>META 1  Adecuar sedes y áreas de trabajo PROYECTO 1196</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</si>
  <si>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r>
      <rPr>
        <b/>
        <sz val="10"/>
        <rFont val="Arial"/>
        <family val="2"/>
      </rPr>
      <t>META 1  Adecuar sedes y áreas de trabajo PROYECTO 1196</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</si>
  <si>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La Dirección de Tecnologías de la Información y las Comunicaciones, considera necesario y justificable realizar la contratación de un profesional con experiencia apoyar la gestión, evaluación, soporte técnico a usuarios internos de la entidad; aspectos que contribuirán a optimizar la orientación de los esfuerzos profesionales asignados al área tecnológica y a fijar de manera estandarizada y armónica las soluciones de hardware, software y conectividad.</t>
  </si>
  <si>
    <r>
      <rPr>
        <b/>
        <sz val="10"/>
        <rFont val="Arial"/>
        <family val="2"/>
      </rPr>
      <t>META 1  Diseñar e implementar Sistema Integrado de Control Fiscal PROYECTO 1194</t>
    </r>
    <r>
      <rPr>
        <sz val="10"/>
        <rFont val="Arial"/>
        <family val="2"/>
      </rPr>
      <t xml:space="preserve">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</si>
  <si>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r>
      <rPr>
        <b/>
        <sz val="10"/>
        <color indexed="8"/>
        <rFont val="Arial"/>
        <family val="2"/>
      </rPr>
      <t>META 2 PIGA PROYECTO 1195</t>
    </r>
    <r>
      <rPr>
        <sz val="10"/>
        <color indexed="8"/>
        <rFont val="Arial"/>
        <family val="2"/>
      </rPr>
      <t xml:space="preserve">
Adquisición de 25 válvulas economizadoras de dos piezas para llave tipo jardín. 
</t>
    </r>
  </si>
  <si>
    <t xml:space="preserve">80141602 80141607
80141614 80141902
90111603 90101600
55121706 55121714
82121503 82121505
</t>
  </si>
  <si>
    <t>Memorando 3-2016-07738 del 01-04-2016
Se reenvia memeorando con ajustes: 3-2016-16951 de 07-07-2016
Memorando 3-2016-19144 de 27-07-2016, se radica de nuevo necesidad con los ajustes respectivos</t>
  </si>
  <si>
    <r>
      <rPr>
        <b/>
        <sz val="10"/>
        <rFont val="Arial"/>
        <family val="2"/>
      </rPr>
      <t xml:space="preserve">META 1  Adecuar sedes y áreas de trabajo PROYECTO 1196
</t>
    </r>
    <r>
      <rPr>
        <sz val="10"/>
        <rFont val="Arial"/>
        <family val="2"/>
      </rPr>
      <t>Realizar el mantenimiento integral preventivo y correctivo de bienes inmuebles y las adecuaciones locativas  que se requieran para las sedes de la Contraloría de Bogotá D.C.</t>
    </r>
  </si>
  <si>
    <t>31-11-2016</t>
  </si>
  <si>
    <t xml:space="preserve">83121701
Servicios relacionados con televisión 83121702 Servicios relacionados con radio 83121700 Servicios relacionados con televisión, radio internet y sistemas de alerta ciudadana </t>
  </si>
  <si>
    <t>Coadyuvar al posicionamiento de la imagen de la Contraloría de Bogotá a nivel externo</t>
  </si>
  <si>
    <t>55121904 Carteleras</t>
  </si>
  <si>
    <t xml:space="preserve">Impulsar espacios de participación y acercamiento de la ciudadanía al Estado, para proporcionarle información que le sirva de base para que se apropie del control social y coadyuve a lograr la misión del Ente de Control y proteger los recursos públicos, mediante herramientas comunicacionales que empoderen la imagen corporativa de la entidad baking, atril, chroma key, tableros con mensajes y piezas comunicacionales, de acuerdo con el manual de identidad y plan de comunicaciones. </t>
  </si>
  <si>
    <t xml:space="preserve">Adquirir una camara fotografica con su lente más un lente adicional y una camara de video digital con su respectivo microfono y tripode y las memorias SD establecidas por la Contraloria de Bogotá de acuerdo a especificaciones técnicas. </t>
  </si>
  <si>
    <t>Prestar los servicios profesionales especializados para apoyar en el fortalecimiento del observatorio de control fiscal a la Subdirección de Análisis Estadisticas e Indicadores</t>
  </si>
  <si>
    <t>La Subdirección de Análisis Estadísticas e Indicadores, requiere reforzar su función para lo cual se hace necesario un profesional que acredite las condiciones en áreas administrativas o económicas y especialización, para que sirva de apoyo  en  el fortalecimiento del observatorio de control fiscal en sus procesos de captura, clasificación, procesamiento, presentación y análisis de la información relacionada con las estadísticas de gestión de la Entidad, brindando la oportunidad de  realizar aportes al  proceso auditor con  información conducente a mejorar el control a la ejecución de los recursos de los ciudadanos del Distrito Capital.</t>
  </si>
  <si>
    <t>Contratar la prestación de servicios de un profesional en derecho que brinde apoyo a la Dirección Sectorial Salud, en lo relacionado con los aspectos jurídicos y legales para la implementación del Acuerdo 641 de 2016 y apoyo en las respuestas a los Derechos de Petición, Proposiciones y A-Z que se reciben en la Dirección Sectorial</t>
  </si>
  <si>
    <t>la Dirección Sectorial Salud, requiere la contratación de un profesional en derecho, con experiencia y conocimiento del Sector Salud y de la normatividad vigente aplicable; con el fin de brindar apoyo a dicha dependencia, en lo relacionado con los aspectos jurídicos y legales para la implementación del Acuerdo 641 de 2016 y apoyo en las respuestas a los derechos de petición, proposiciones y A-Z que se reciben en la Dirección Sectorial.</t>
  </si>
  <si>
    <t>FERNANDO ANIBAL PEÑA DIAZ</t>
  </si>
  <si>
    <t xml:space="preserve">la Dirección Sectorial Salud requiere la contratación de un profesional en medicina, con experiencia y conocimiento del sector y de la normatividad vigente aplicable; con el fin de realizar el análisis del estado de la Red Hospitalaria Distrital, la Emergencia Sanitaria y brindar apoyo a las auditorias programadas para el desarrollo del II Ciclo de PAD 2016. </t>
  </si>
  <si>
    <t>Memorando 3-2016-22175 de 25-08-2016</t>
  </si>
  <si>
    <t>Contratar el suministro de elementos para primeros auxilios básicos e inmediatos de dotación a los botiquines, así como otros artículos médicos para la Contraloría de Bogotá.
Objeto: La adquisicion de los respectivos elementos para primeros auxilios básicos e inmediatos, así como, otros articulos médicos para la Contraloría de Bogotá D.C.</t>
  </si>
  <si>
    <t>Contratar la prestación de servicios profesionales de una persona natural o jurídica con conocimientos especializados en derecho público y/o administrativo, así como también en Normas ISO 9001:2008 y NTCGP 1000:2009 para apoyar la gestión de la Oficina Asesora Jurídica en el análisis y diagnóstico de los hallazgos administrativos, fiscales y disciplinarios reportados por la Auditoría Interna y la Auditoría de Seguimiento, a efectos de establecer los riesgos jurídicos que gravitan en la entidad, la pertinencia y efectividad de las acciones de mejora implementadas en cada uno de ellos, así como el establecimiento de estrategias, lineamientos y metodologías para las mejores prácticas de la gestión pública en la Contraloría de Bogotá, así mismo, dar respuesta a las consultas, resolver las solicitudes, resolver las solicitudes y emitir los conceptos requeridos por el Despacho del Contralor Auxiliar y la Dirección Técnica de Planeación, conforme la instrucción del Jefe de la Oficina Jurídica, en las temáticas objeto de la presente necesidad</t>
  </si>
  <si>
    <t>Se hace necesario para la Oficina Asesora Juridica fortalecer tecnicamente sus propias competencias, en orden de brindar asesoría legal efectiva y actualizada a la alta Dirección
Se hace necesario contratar los servicios de una persona natural o juridica con conocimientos especializados en dercho y/o administrativo, así como ta,sí como también en Normas ISO 9001:2008 y NTCGP 1000:2009 para apoyar la gestión de la Oficina Asesora Jurídica en el análisis y diagnóstico de los hallazgos administrativos, fiscales y disciplinarios reportados por la Auditoría Interna y la Auditoría de Seguimiento, a efectos de establecer los riesgos jurídicos que gravitan en la entidad, la pertinencia y efectividad de las acciones de mejora implementadas en cada uno de ellos.</t>
  </si>
  <si>
    <t xml:space="preserve">Contratar la prestación de servicio de un entrenador (a) de baloncesto en su modalidad mixto, para entrenar los funcionarios de la Contraloria de Bogotá </t>
  </si>
  <si>
    <t>Memorando 3-2016-18391 de 21-07-2016
Se recibe necesidad ajustad el 28-07-2016</t>
  </si>
  <si>
    <t>Se aprueba necesidad en Junta de Compras No. 9 de 08-08-2016
Memorando 3-2016-21488 de 18-08-2016</t>
  </si>
  <si>
    <r>
      <rPr>
        <b/>
        <sz val="10"/>
        <rFont val="Arial"/>
        <family val="2"/>
      </rPr>
      <t>META 5 PROYECTO 1195</t>
    </r>
    <r>
      <rPr>
        <sz val="10"/>
        <rFont val="Arial"/>
        <family val="2"/>
      </rPr>
      <t xml:space="preserve">
Meta 5 "Apoyar el 100% de los Procesos de Responsabilidad Fiscal proximos a preescribir"
Saldo disponibles para contratos de prestación de servicios</t>
    </r>
  </si>
  <si>
    <t>Se aprueba necesidad de contratación en Junta de Compras No. 8 de 25-07-2016.
Se aprobó el traslado de recursos de la Meta 1 del Proyecto 1196 a la Meta 5 del Proyecto 1195.</t>
  </si>
  <si>
    <t>DIRECCION ADMINISTRATIVA  Y FINANCIERA - SUBDIRECCION FINANCIERA</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</si>
  <si>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ingeniero industrial que preste sus servicios profesionales relacionados con los temas propios de la Subdirección y que coadyuven a la implementación del Nuevo Marco Normativo en la Contraloría de Bogotá.
</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</si>
  <si>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la capacidad operativa de un economista que preste sus servicios profesionales en la implementación del Nuevo Marco Normativo en la Contraloría de Bogotá.
</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</si>
  <si>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abogado que preste sus servicios profesionales relacionados con los temas propios de la Subdirección y que coadyuven a la implementación del Nuevo Marco Normativo en la Contraloría de Bogotá
</t>
  </si>
  <si>
    <t>Se aprueba necesidad de contratación en Junta de Compras No. 9 de 08-08-2016
Memorando de necesidad 3-2016-20153 de 05-08-2016</t>
  </si>
  <si>
    <r>
      <rPr>
        <b/>
        <sz val="10"/>
        <rFont val="Arial"/>
        <family val="2"/>
      </rPr>
      <t>META 2 Diseñar e implementar Sistema de Gestión de Seguridad de la Información PROYECTO 1194</t>
    </r>
    <r>
      <rPr>
        <sz val="10"/>
        <rFont val="Arial"/>
        <family val="2"/>
      </rPr>
      <t xml:space="preserve">
Contratación de servicios profesionales encaminados al apoyo y promoción de procesos y procedimientos para la implementación de la primera fase del modelo de seguridad de la información para la Contraloría de Bogotá D.C. 
</t>
    </r>
  </si>
  <si>
    <t xml:space="preserve">Minima Cuantía </t>
  </si>
  <si>
    <t xml:space="preserve">80141611  
Servicios de personalizaciòn  de obsequios o productos </t>
  </si>
  <si>
    <t>Realizar la compra de 50 escudos de solapa alusivos a la antigüedad institucional, 6 placas alusivas a 35 años de antigüedad y 40 escudos de solapa para el reconocimiento a la brigada de emergencia, conforme a lo establecido en las especificaciones técnicas requeridas</t>
  </si>
  <si>
    <t xml:space="preserve">Con el fin de premiar el reconocimiento a la antigüedad y calidades deportivas. </t>
  </si>
  <si>
    <t>5 días hábiles</t>
  </si>
  <si>
    <t>Memorando 3-2016-22671 de 31-08-2016</t>
  </si>
  <si>
    <t xml:space="preserve">14111608
Certificados de regalo
60141115
Kits de juegos
53101901
Trajes para niño
53101903
Trajes para niña
53101905
Trajes para bebé
14111608
Certificados de Regalo 
80141611  
Servicios de personalizaciòn  de obsequios o productos </t>
  </si>
  <si>
    <t>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Con el fin de premiar a los mejores funcionarios de carrera administrativa</t>
  </si>
  <si>
    <t xml:space="preserve">Contratar la compra de uniformes deportivos para representar a la Contraloria de Bogotá en los 10º Juegos Nacionales de Empleados de Control Fiscal Antioquia 2016
</t>
  </si>
  <si>
    <t>Memorando 3-2016-07847 del 01-04-2016.
Reenviado: 3-2016-09308 del 18-04-2016
Radicado de necesidad 3-2016-12894 de 25 de mayo de 2016
Contrato No. 60 de 03-08-2016 con Proveerodres de productos y Servicios Varios S.A.S</t>
  </si>
  <si>
    <t>Contratar los servicios para realizar la recarga, revisión, mantenimiento y adquisición de los soportes de los extintores de la Contraloría de Bogotá D.C., de conformidad con las especificaciones técnicas.</t>
  </si>
  <si>
    <t>46191506 Equipos y suministros de defensa y oreden publico, proteccion, vigilancia y seguirdad. 8extintor de llamas)
46191601 Extintores
46191613 agente extinguidor de incendios.</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</si>
  <si>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</si>
  <si>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80121704Servicios de gestión, Servicios Profesionales de Empresa y Servicios Administrativos.</t>
  </si>
  <si>
    <t>Contratar la prestacion de serviciospara la realizacion de un programa de tres dias para los funcionarios pre-pensionados o proximos a su jubilacion.</t>
  </si>
  <si>
    <t>86101810 Capacitacion en habilidades personales 
80141607 Gestion de eventos 
80111504 Formacion o desarrollo laboral</t>
  </si>
  <si>
    <t xml:space="preserve">80121704 Servicios de gestión, Servicios Profesionales de Empresa y Servicios Administrativos.
 </t>
  </si>
  <si>
    <t xml:space="preserve">80121704 Servicios de gestión, Servicios Profesionales de Empresa y Servicios Administrativos.
</t>
  </si>
  <si>
    <r>
      <rPr>
        <b/>
        <sz val="10"/>
        <rFont val="Arial"/>
        <family val="2"/>
      </rPr>
      <t>META 1  Diseñar e implementar Sistema Integrado de Control Fiscal PROYECTO 1194</t>
    </r>
    <r>
      <rPr>
        <sz val="10"/>
        <rFont val="Arial"/>
        <family val="2"/>
      </rPr>
      <t xml:space="preserve">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</si>
  <si>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Se aprueba necesidad en Junta de Compras No. 9 de 08-08-2016
Memorando 3-2016-19843 de 03-08-2016
Contrato No. 68 de 11-08-2016 con CARLOS ALBERTO MESA PONCE</t>
  </si>
  <si>
    <t xml:space="preserve">Memorando 3-2016-11993 del 16-05-2016
Contrato No. 39 de 24 de mayo de 2016 con Sergio Alfonso Rodriguez Guerrero </t>
  </si>
  <si>
    <t xml:space="preserve">81112205 Mantenimeinto de sofware de sistemas de gestioni de bases de datos 
81112218 aplicacionies para mentenimiento de sofware </t>
  </si>
  <si>
    <t>Contratar la adquisición de dos (2) sillas de ruedas para transporte, de compañía para el Subsistema de Gestión de la Seguridad y Salud en el Trabajo de la Contraloría de Bogotá, D.C., de conformidad con las especificaciones técnicas.</t>
  </si>
  <si>
    <t>42192210 Sillas de ruedas</t>
  </si>
  <si>
    <t>Adquisición de sillas de evacuación por escaleras, para el Plan de Prevención, Preparación y Respuesta ante Emergencias de la Contraloría de Bogotá D.C.</t>
  </si>
  <si>
    <t xml:space="preserve">42192210 Sillas de ruedas
42171602 Camillas o accesorios para ambulancias
</t>
  </si>
  <si>
    <t>Memorando 3-2016-07384 del 29-03-2016
Contrato No. 47 de 13-06-2016 GOLD SYS LTDA</t>
  </si>
  <si>
    <t xml:space="preserve">Memorando 3-2016-19297 de 28-07-2016
Contrato No. 72 de 23-08-2016 con  CASA EDITORIAL EL TIEMPO S.A </t>
  </si>
  <si>
    <t>Memorando 3-2016-07831 del 01-04-2016.
Devuelto para ajustes con memorando 3-2016-09251 del 18-04-2016.
Reenviado Memorando 3-2016-09352 del 19-04-2016.
Contrato No. 52 de 11-07-2016 con Servicios Postales Nacionales S.A.</t>
  </si>
  <si>
    <t>Contratar la prestación de servicios de un (1) técnico para la  Subdirección de Contratación ¿ Dirección Administrativa y Financiera en la orientación y manejo del Sistema Electrónico de Contratación pública (SECOP) y seguimiento del Plan Anual de Adquisiciones (PAA) de Contratación de la Contraloría de Bogotá D.C</t>
  </si>
  <si>
    <t>Memorando 3-2016-19290 de 28-07-2016.
Contrato No. 74 de 26-08-2016 con EDITORIAL EL GLOBO S.A.</t>
  </si>
  <si>
    <r>
      <rPr>
        <b/>
        <sz val="10"/>
        <rFont val="Arial"/>
        <family val="2"/>
      </rPr>
      <t>META 1  Diseñar e implementar Sistema Integrado de Control Fiscal PROYECTO 1194</t>
    </r>
    <r>
      <rPr>
        <sz val="10"/>
        <rFont val="Arial"/>
        <family val="2"/>
      </rPr>
      <t xml:space="preserve">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
1. Adicionar contratos de prestación de servicios profesionales que adelantan las tareas de migración y adopción de las NICSP, realizando nuevos desarrollos en el sistema de información SI CAPITAL, en todos los múdulos de Nómina, Contabilidad, Tesorería, Almacén e inventarios y del CPS encaragafo de la documentación sobre la trazabilidad del proceso 
2, Prever la contratación de servicios profesionales por la necesidad e integrar tecnicamente los modulos en el sistema SICAPITAL</t>
    </r>
  </si>
  <si>
    <t xml:space="preserve">Contratación Directa </t>
  </si>
  <si>
    <t>Memorando 3-2016-22697 de 31-08-2016</t>
  </si>
  <si>
    <t xml:space="preserve">En estudio prvio </t>
  </si>
  <si>
    <r>
      <rPr>
        <b/>
        <sz val="10"/>
        <rFont val="Arial"/>
        <family val="2"/>
      </rPr>
      <t>META 1 PROYECTO 1195</t>
    </r>
    <r>
      <rPr>
        <sz val="10"/>
        <rFont val="Arial"/>
        <family val="2"/>
      </rPr>
      <t xml:space="preserve">
Incripción al FORO INTERNACIONAL DE CALIDAD Evolución Empresarial y Competitiva</t>
    </r>
  </si>
  <si>
    <t xml:space="preserve">Inscrito </t>
  </si>
  <si>
    <t>Saldo diponible en la META 1</t>
  </si>
  <si>
    <t xml:space="preserve">80111504 Formación o formación laboral </t>
  </si>
  <si>
    <r>
      <rPr>
        <b/>
        <sz val="10"/>
        <rFont val="Arial"/>
        <family val="2"/>
      </rPr>
      <t>META 4 Proyecto 1199</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</si>
  <si>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PASTOR HUMBERTO BORDA GARCÍA</t>
  </si>
  <si>
    <t>Memorando 3-2016-07996 del 05-04-2016
Contrato 53 de 12-07-2016 con Comercializadora Cosmila S.A.S.</t>
  </si>
  <si>
    <r>
      <rPr>
        <b/>
        <sz val="10"/>
        <rFont val="Arial"/>
        <family val="2"/>
      </rPr>
      <t>META 5  PROYECTO 1199</t>
    </r>
    <r>
      <rPr>
        <sz val="10"/>
        <rFont val="Arial"/>
        <family val="2"/>
      </rPr>
      <t xml:space="preserve">
</t>
    </r>
    <r>
      <rPr>
        <sz val="10"/>
        <rFont val="Arial"/>
        <family val="2"/>
      </rPr>
      <t xml:space="preserve">Prestación de servicios para la organización, administración y ejecución de acciones logísticas para la realización de eventos institucionales e interinstitucionales requeridos por la Contraloría de Bogotá D.C.
</t>
    </r>
  </si>
  <si>
    <t xml:space="preserve">Memorando 3-2016-08946 del 13-04-2016.  
Aprobado Junta de Compras del 18-04-2016.
Contrato No. 51 de 11-07-2016 con DRV Ingenieria </t>
  </si>
  <si>
    <t>Radico necesidad con memorando 3-2016-12615 de 20 de mayo de 2016.
Devuelto para ajuste el 13-06-2016. 
De acuerdo a la decisión aprobada en Junta de Compras No. 8 se solicita traslado de recursos por valor de $600,000,00 a la Meta 2 del proyecto 1196.</t>
  </si>
  <si>
    <t>Memorando 3-2015-25996 del 14-12-2015.
Devuelto con memorando 3-2016-01084 del 22-01-2016, para realizar ajustes
Radican de nuevo necesidad 3-2016-15384 de 21-06-2016 con ajuste</t>
  </si>
  <si>
    <t xml:space="preserve">Compra venta de bonos o terjetas redimibles para el programa de bienestar social; 1) Bonos infantiles de navidad 2) Bonos para el programa de estimulos e incentivos de los (as) servidores (as) de la Contraloría de Bogotá D.C., cada uno de los anteriores de acuerdo a las especificaciones técnicas del bien a contratar.
NOTA: SE UNIFICA NECESIDAD PARA REALIZAR UN SOLO PROCESO CONTRACTUAL de Suministro de bonos navideños por un valor de ciento cinco mil pesos ($120.000) cada uno para redimir única y exclusivamente por juguetería y/o ropa infantil para los hijos de los servidores(as) de la Contraloría de Bogotá entre las edades de 0-12 años y Suministro de Bonos para entrega de incentivos, mejores equipos de trabajo.
 </t>
  </si>
  <si>
    <t>Suministro de Bonos para entrega de incentivos, mejores equipos de trabajo y  elaboraciòn de reconocimientos, asi contratar la prestación de servicios para celebraciòn  de la entrega de estimulos e incentivos. 
Nota: Se hace un proceso contractual para compra de bonos incentivos y bonos de navidad,  a parte de realza la compra de escudos y placas</t>
  </si>
  <si>
    <r>
      <t xml:space="preserve">META 4 Proyecto 1199
</t>
    </r>
    <r>
      <rPr>
        <sz val="10"/>
        <rFont val="Arial"/>
        <family val="2"/>
      </rPr>
      <t xml:space="preserve">Contratar la adquisición de herramientas comunicacionales que empoderen la imagen corporativa de la entidad como carteleras en las sedes, baking, atril, chroma key, tableros con mensajes y piezas comunicacionales. 
</t>
    </r>
  </si>
  <si>
    <r>
      <rPr>
        <b/>
        <sz val="10"/>
        <rFont val="Arial"/>
        <family val="2"/>
      </rPr>
      <t>META 4 NICSP PROYECTO 1195</t>
    </r>
    <r>
      <rPr>
        <sz val="10"/>
        <rFont val="Arial"/>
        <family val="2"/>
      </rPr>
      <t xml:space="preserve">
CContratar la prestación de los servicios profesionales de un Ingeniero Industrial para que apoye en el análisis y ajuste de los procesos y procedimientos impactados por la adopción del nuevo marco normativo al interior de la Contraloría de Bogotá.</t>
    </r>
  </si>
  <si>
    <r>
      <rPr>
        <b/>
        <sz val="10"/>
        <rFont val="Arial"/>
        <family val="2"/>
      </rPr>
      <t>META 4 NICSP PROYECTO 1195.</t>
    </r>
    <r>
      <rPr>
        <sz val="10"/>
        <rFont val="Arial"/>
        <family val="2"/>
      </rPr>
      <t xml:space="preserve">
Contratar la prestación de los servicios de un profesional, para asesorar en los procesos de valoración económica requeridos en la implementación al interior de la Contraloría de Bogotá D.C., del Nuevo Marco Normativo.</t>
    </r>
  </si>
  <si>
    <t xml:space="preserve">No. </t>
  </si>
  <si>
    <t>Prestar los servicios profesionales para desarrollar estrategias de comunicación para el fortalecimiento de la comunicación organizacional y el clima laboral a fin de impactar el talento humano en procesos de auto reconocimiento, compromiso institucional y la optimización de la comunicación enfocada a los clientes (ciudadanos)</t>
  </si>
  <si>
    <t xml:space="preserve">Memorando 3-2016-06416 del 14-03-2016.
Memorando 3-2016-22867 de 02-09-2016
</t>
  </si>
  <si>
    <t xml:space="preserve">20 días </t>
  </si>
  <si>
    <t>Memorando 3-2016-22673 de 31-08-2016
Se ajusta valor estimado de $10.000.000 a $13.000.000, modificacion aprobada en Junta de Compras No. 12 de 14-09-2016</t>
  </si>
  <si>
    <t>Memorando 3-2016-23249 de 07-09-2016</t>
  </si>
  <si>
    <t>Contratar la prestación de servicios profesionales de un (1) abogado para el desarrollo del proceso de gestión contractual de la Subdirección de Contratación de la Contraloría de Bogotá D.C.</t>
  </si>
  <si>
    <t>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posea amplios conocimientos en derecho contractual y administrativo.</t>
  </si>
  <si>
    <t xml:space="preserve">DIRECCION ADMINISTRATIVA Y FINANCIERA </t>
  </si>
  <si>
    <t>La Dirección Administrativa y financiera de acuerdo a sus funciones debe adelantar diversos procedimientos, actuaciones y tramites, dentro de las que se destacan por su número y frecuencia las convocatorias públicas en su etapa precontractual que se adelantan y se encuentra determinadas en el Plan Anual de Adquisiciones (PAA) con sus respectivas modificaciones; para lo cual no cuenta con profesionales suficientes, toda vez que los profesionales asignados a esta Dirección por la carga laboral no pueden desarrollar las labores de apoyo necesarias para el cumplimiento de las tareas a cargo de dicha dependencia. Por lo anterior, se requiere que la persona a contratar para el apoyo de la Dirección Administrativa y financiera posea amplios conocimientos y experiencia en las funciones a desarrollar.</t>
  </si>
  <si>
    <t xml:space="preserve">OSCAR JULIAN SANCHEZ CASAS
</t>
  </si>
  <si>
    <r>
      <rPr>
        <b/>
        <sz val="10"/>
        <rFont val="Arial"/>
        <family val="2"/>
      </rPr>
      <t>META 3 Gestión Documental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
</t>
    </r>
  </si>
  <si>
    <t>Necesidad Aprobada en Junta de compras No. 12 de 14-09-2016
Se realizo adición y prorroga a los contratos No.  006-2016 por $4.500.000 y 007-2016 por $5.400.000</t>
  </si>
  <si>
    <t>LINA RAQUEL RODRIGUEZ MEZA</t>
  </si>
  <si>
    <t xml:space="preserve">Se aprueba en Junta de Compras No. 12 de 14-09-2016, realizar adición al rubro de viaticos y gastos de viaje, mediante traslado presupuesal,. </t>
  </si>
  <si>
    <r>
      <rPr>
        <b/>
        <sz val="10"/>
        <color indexed="8"/>
        <rFont val="Arial"/>
        <family val="2"/>
      </rPr>
      <t>META 2 PIGA PROYECTO 1195</t>
    </r>
    <r>
      <rPr>
        <sz val="10"/>
        <color indexed="8"/>
        <rFont val="Arial"/>
        <family val="2"/>
      </rPr>
      <t xml:space="preserve">
Contratar el diseño, instalación y mantenimiento de un sistema de energía fotovoltaica (Panel Solar) de aprovechamiento de la energía solar y producción de electricidad, que cubra la necesidad de iluminación del edificio de la sede ubicada en la Calle 25B N° 32A – 17, Dirección de Desarrollo Local y Participación Ciudadana de la Contraloría de Bogotá</t>
    </r>
  </si>
  <si>
    <r>
      <rPr>
        <b/>
        <sz val="10"/>
        <color indexed="8"/>
        <rFont val="Arial"/>
        <family val="2"/>
      </rPr>
      <t>META 2 PIGA PROYECTO 1195</t>
    </r>
    <r>
      <rPr>
        <sz val="10"/>
        <color indexed="8"/>
        <rFont val="Arial"/>
        <family val="2"/>
      </rPr>
      <t xml:space="preserve">
Servicio de Diseño e impresión de agendas ambientales que reúna los dibujos que participaron en el primer concurso de dibujo ambiental de la Entidad, así como la información del PIGA</t>
    </r>
  </si>
  <si>
    <t xml:space="preserve">La Contraloría de Bogotá D.C., en el marco del Programa de Extensión de Buenas Prácticas Ambientales estableció el Concurso de Dibujo Ambiental  sobre Temáticas Ambientales a través del cual se busca transmitir mensajes de protección y conservación de la naturaleza, en desarrollo de este concurso se presentan diversos dibujos que se publican en la agenda ambiental. </t>
  </si>
  <si>
    <r>
      <rPr>
        <b/>
        <sz val="10"/>
        <rFont val="Arial"/>
        <family val="2"/>
      </rPr>
      <t xml:space="preserve">META 3
</t>
    </r>
    <r>
      <rPr>
        <sz val="10"/>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</si>
  <si>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r>
      <rPr>
        <b/>
        <sz val="10"/>
        <rFont val="Arial"/>
        <family val="2"/>
      </rPr>
      <t>META 3</t>
    </r>
    <r>
      <rPr>
        <sz val="10"/>
        <rFont val="Arial"/>
        <family val="2"/>
      </rPr>
      <t xml:space="preserve">
Adición y prorroga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</si>
  <si>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3-2016-22632 de 31-08-2016</t>
  </si>
  <si>
    <t>Memorando 3-2016-22631 de 31-08-2016</t>
  </si>
  <si>
    <t xml:space="preserve">81111500
81111800
</t>
  </si>
  <si>
    <t>Contratar los servicios profesionales de un Comunicador social y Periodista para apoyar a la Oficina Asesora de Comunicaciones en comunicación política de frente a los medios de comunicación tradicionales, alternativos y nuevas tecnologías, sirviendo de enlace entre la Contraloría de Bogotá y los generadores de opinión mediática</t>
  </si>
  <si>
    <t xml:space="preserve">Es importante contar con la asesoría para el equipo de amplia experiencia en el área de comunicación externa e interna, así como el manejo y publicidad de la imagen institucional en los medios masivos socailes así como la elaboración, seguimiento y respuesta de los contenidos comunicacionales que permitan el posicionamiento de la entidad. </t>
  </si>
  <si>
    <t>RESPONSABILIDAD FISCAL Y JURISDICCIÓN COACTIVA</t>
  </si>
  <si>
    <t>Contratar la prestacion de servicios de (1) tecnico para apoyar el tramite de respuesta a las solicitudes de informacion allegadas a la Direccion de Responsabilidad Fiscal de la Contraloria de Bogota</t>
  </si>
  <si>
    <t>La Direccion de responsabilidad requiere una persona que se encargue del tramite y respuesta de los derechos d epeticion y solicitudes de informacion que lleguen a la dependencia, al igual que el seguimiento de los hallazgos que adelantan los abogados de la dependencia.</t>
  </si>
  <si>
    <t>MAURICIO BARON GRANADOS -</t>
  </si>
  <si>
    <t xml:space="preserve">SUBDIRECCION FINANCIERA </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</si>
  <si>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profesional que preste sus servicios profesionales relacionados con los temas propios de la Subdirección y que coadyuven a la implementación del Nuevo Marco Normativo en la Contraloría de Bogotá
</t>
  </si>
  <si>
    <t>CARLOS EDUARDO MALDONADO GRANADOS</t>
  </si>
  <si>
    <r>
      <rPr>
        <b/>
        <sz val="10"/>
        <rFont val="Arial"/>
        <family val="2"/>
      </rPr>
      <t>META 2 Diseñar e implementar Sistema de Gestión de Seguridad de la Información PROYECTO 1194</t>
    </r>
    <r>
      <rPr>
        <sz val="10"/>
        <rFont val="Arial"/>
        <family val="2"/>
      </rPr>
      <t xml:space="preserve">
Renovación licenciamiento de software ofimático y especializado de plataforma informática</t>
    </r>
  </si>
  <si>
    <t>Se requiere Renovación Licenciamiento Autocad y Suit de Adobe ya que este se requiere realizar anualmente para garantizar la disponibilidad de estas herramientas para los usuarios de Comunicaciones, Bienestar y Grupos de Auditoria relacionados con obras civiles.</t>
  </si>
  <si>
    <t>Memorando 3-2016-24625 de 22-09-2016</t>
  </si>
  <si>
    <t>Necesidad aprobada en Junta de Compras No. 12 de 14-09-2016
Memorando 3-2016-24506 de 20-09-2016</t>
  </si>
  <si>
    <t>Se apueba en necesidad Junta de Compras No. 9 de 08-08-2016
Memorando 3-2016-20399 de 08-08-2016
Memorando 3-2016-20830 de 11-08-2016 se recibe necesidad con ajustada
Memorando 3-2016-21898 de 23-08-2016 se recibe necesidad con ajustada
Memorando 3-2016-24429 de 20-09-2016 se recibe necesidad con ajustada</t>
  </si>
  <si>
    <t xml:space="preserve">Desarrollar un Plan de medios con actividades de divulgación e información a través de espacios comunicacionales en medios masivos que permitan el acercamiento y la participación de la ciudadanía en el control social.
Objeto: Contratar la ejecución del plan de medios radial que incluya la producción y emisión de dos (2) mensajes institucionales, (dos cuñas de 15 segundos) con alta frecuencia en emisoras radiales locales, conforme a lo señalado en las especificaciones técnicas establecidas por la Contraloría de Bogotá D.C. </t>
  </si>
  <si>
    <t>Memornado 3-2016-24431 de 20-09-2016</t>
  </si>
  <si>
    <t xml:space="preserve">Contratar la prestación de servicios de un Técnico para apoyar en la elaboración de estudios de sector, mercado y el trámite de respuesta a las solicitudes de información allegadas a la Dirección Administrativa y financiera de la Contraloría de Bogotá D.C. </t>
  </si>
  <si>
    <t>La Dirección Administrativa tiene a su cargo la elaboración de los estudios previos de las solicitudes de contratación allegadas por las diferentes dependencias de la Contraloría de Bogotá D.C., para lo anterior se requiere un apoyo tecnico que realice y acompañe a los profesionales en la elaboracion de estudios de mercado, sector y seguimiento y tramite de los derechos de peticion.</t>
  </si>
  <si>
    <t>Necesidad aprobada en Junta de Compras No. 12 de 14-09-2016
Se recibe necesidad 26-09-2016</t>
  </si>
  <si>
    <t>Memorando: 3-2016-07805 del 01-04-2016
Necesidad ajustda 3-2016-20837 de 11-08-2016</t>
  </si>
  <si>
    <t xml:space="preserve">80161504 Servicios de Oficina </t>
  </si>
  <si>
    <r>
      <rPr>
        <b/>
        <sz val="10"/>
        <rFont val="Arial"/>
        <family val="2"/>
      </rPr>
      <t>META 2 Diseñar e implementar Sistema de Gestión de Seguridad de la Información PROYECTO 1194</t>
    </r>
    <r>
      <rPr>
        <sz val="10"/>
        <rFont val="Arial"/>
        <family val="2"/>
      </rPr>
      <t xml:space="preserve">
Contratar las prestación de servicios profesionales y de apoyo a la gestión para el diseño, desarrollo e implementación del portal Web y la Internet para la Contraloría de Bogotá D.C., según las especificaciones y condiciones técnicas prevista
</t>
    </r>
  </si>
  <si>
    <t>Contratar la adquisición de piezas pedagógicas “1500 cuadernos institucionales” con la imagen corporativa y el nuevo Plan Estratégico institucional de acuerdo a las especificaciones técnicas</t>
  </si>
  <si>
    <t>30 días hábiles</t>
  </si>
  <si>
    <t>Memorando 3-2016-24451 de 20-09-2016</t>
  </si>
  <si>
    <t>Contratar el suministro de elementos de papelería, útiles e insumos de oficina, necesarios para el normal funcionamiento de las dependencias de la Contraloría de Bogotá D.C., a precio fijos unitarios mediante el sistema outsourcing-proveeduría integral, de conformidad con las espcificaciones técnicas descritas en las fichas adjunts al presente documento.</t>
  </si>
  <si>
    <t xml:space="preserve">XIMEA LILIANA BUSTOS VELASCO </t>
  </si>
  <si>
    <t>Memornado 3-2016-25013 de 27-09-2016</t>
  </si>
  <si>
    <t xml:space="preserve">Een Estudio previo </t>
  </si>
  <si>
    <t>Contratación de las Polizas de los seguros que amparan los bienes de la entidad.
Objeto: 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 y cualquier otra póliza de seguros que requiera la entidad en el desarrollo de su actividad.
POLIZAS OBJETO DE CONTRATACIÓN: - Póliza de todo riesgo daños materiales - Seguro de automóviles - Seguro de transporte de mercancías - Seguro de transporte de valores - Seguro de manejo global para entidades oficiales - Seguro de responsabilidad civil extra contractual - Seguro de responsabilidad civil servidores públicos - Seguro obligatorio en accidente de tránsito SOAT</t>
  </si>
  <si>
    <t>Memorando 3-2016-24991 de 27-09-2016</t>
  </si>
  <si>
    <t xml:space="preserve">SUBDIRECTOR RECURSOS MATERIALES </t>
  </si>
  <si>
    <t>Seguro</t>
  </si>
  <si>
    <t>Memorando 3-2016-25023 de 27-09-2016</t>
  </si>
  <si>
    <t>Contratar la prestacion de servicios profesionales de (1) abogado para el desarrollo del proceso de gestion contractual de la subdireccion de contratacion de la contraloria de Bogota D.C.</t>
  </si>
  <si>
    <t>La subdireccion debe adelantar diversos procedimientos, actuaciones y tramites de carácter juridico, dentro de las que se destacan por sunumero y frecuencia las convocatorias publicas que se adelantan y se encuentran determinadas en el PAA, para adelantar los procesos mencionados anteriormente se hace necesaria la contratacion de profesional en derecho para realizar estas actividades</t>
  </si>
  <si>
    <t xml:space="preserve">Necesidad aprobada en Junta de Compras No. 12 de 14-09-2016
Memorando 3-2016-25028 de 27-09-2016
</t>
  </si>
  <si>
    <t>Memorando  3-2016-08783 del 12-04-2016
Necesidad ajustada 3-2016-20690 del 10-08-2016</t>
  </si>
  <si>
    <r>
      <rPr>
        <b/>
        <sz val="10"/>
        <rFont val="Arial"/>
        <family val="2"/>
      </rPr>
      <t>META 3</t>
    </r>
    <r>
      <rPr>
        <sz val="10"/>
        <rFont val="Arial"/>
        <family val="2"/>
      </rPr>
      <t xml:space="preserve">
Prestación de Servicios profesionales para apoyar al grupo de Gestión Documental de la Contraloría de Bogotá D.C., con conceptos jurídicos que permitan la aplicación y actualización de las Tablas de Retención Documental; así como la elaboración y aprobación de la Politica de Caracterización de los usuarios de la Entidad.</t>
    </r>
  </si>
  <si>
    <t>Necesidad Aprobada en Junta de compras No. 12 de 14-09-2016
Memorando 3-2016-25167 de 28-09-2016</t>
  </si>
  <si>
    <t>Contratar la preproducción, producción y posproducción de una pieza comunicacional audiovisuales institucional de 5 a 10 minutos en video HD, con 25 copias en original y registro fotográfico</t>
  </si>
  <si>
    <t>Memorando 3-2016-24431 de 20-09-2016</t>
  </si>
  <si>
    <t xml:space="preserve">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
Objeto : Contratar la compra de 80 pasajes aéreos , para garantizar el desplazamiento de los funcionarios (as) de la Contraloría de Bogotá D.C., que representan la entidad en las diferentes disciplinas </t>
  </si>
  <si>
    <r>
      <rPr>
        <b/>
        <sz val="10"/>
        <rFont val="Arial"/>
        <family val="2"/>
      </rPr>
      <t xml:space="preserve">META 2 Adquirir vehículos  PROYECTO 1196 </t>
    </r>
    <r>
      <rPr>
        <sz val="10"/>
        <rFont val="Arial"/>
        <family val="2"/>
      </rPr>
      <t xml:space="preserve">
Adquirir  ocho (8) vehículos por reposición para el ejercicio de la función de vigilancia y control a la gestión fiscal. </t>
    </r>
  </si>
  <si>
    <t>Prestación de servicios de Peritaje y Avaluó  de ocho (8) vehículos discriminados así: Dos (2) camionetas D-MAX, marca Chevrolet, cuatro (4) camperos Gran Vitara marca Chevrolet y (2) Camperos marca Toyota, de propiedad de la Contraloría de Bogotá.</t>
  </si>
  <si>
    <t>Esta necesidad fue aprobado en Junta de Compras No. 8 -2016.
Memorando 3-2016-19029 de 26-07-2016.
Memorando 3-2016-25347 de 30-09-2016</t>
  </si>
  <si>
    <t>Necesidad aprobada en Junta de Compras No. 12 de 14-09-2016</t>
  </si>
  <si>
    <t xml:space="preserve">Adquisición de: Dos (2) suscripcioones por un (1) año del diario El Tiempo, y una (1) suscripción por un (1) año del diario Portafolio, para el Despacho del Contralor y Dirección de Estudio de Economía y Finanzas Públicas. </t>
  </si>
  <si>
    <t>Contratar la Prestación de Servicios de logística para el Lanzamiento del Subsistema de Gestión de la Seguridad y Salud en el Trabajo en el marco de la XXI Semana de la SST de la Contraloría de Bogotá, D.C 
(GRUPO NO. 1 Suministro de refrigerios )</t>
  </si>
  <si>
    <t>Contratar la prestacion de servicios de logistica para el lanzamineto del subsistema de Gestion de Seguridad y Salud en el Trabajo en el marco de la XXI semana de la SST de la  Contraloría de Bogotá, D.C deacuerdo con las condiciones tecnicas del Grupo N°2 material promocional.
(GRUPO NO. 2 Elaboración de material promocional. De acuerdo con la especificaciones técnicas requeridas.)</t>
  </si>
  <si>
    <t>Contratar la Prestación de Servicios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</si>
  <si>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Memorando  3-2016-21764 de 22-08-2016
Contrato No. 88 con TELECOMUNICACIONES DE BOGOTA ETB (Orden de Compras No. 10549-16)</t>
  </si>
  <si>
    <r>
      <rPr>
        <b/>
        <sz val="10"/>
        <rFont val="Arial"/>
        <family val="2"/>
      </rPr>
      <t xml:space="preserve">META 2 Diseñar e implementar Sistema de Gestión de Seguridad de la Información PROYECTO 1194
</t>
    </r>
    <r>
      <rPr>
        <sz val="10"/>
        <rFont val="Arial"/>
        <family val="2"/>
      </rPr>
      <t xml:space="preserve">Contratar los servicios integrales de conectividad requeridos por la  Contraloría de Bogotá D.C. según con las especificaciones tecnicas en sus distintas sedes.
</t>
    </r>
  </si>
  <si>
    <r>
      <rPr>
        <b/>
        <sz val="10"/>
        <rFont val="Arial"/>
        <family val="2"/>
      </rPr>
      <t>META 2 Diseñar e implementar Sistema de Gestión de Seguridad de la Información PROYECTO 1194</t>
    </r>
    <r>
      <rPr>
        <sz val="10"/>
        <rFont val="Arial"/>
        <family val="2"/>
      </rPr>
      <t xml:space="preserve">
Contratación de canales dedicados de internet y de datos. Contrtar los Servicios Integrales de Telecomunicaciones requeridos por la Contraloria de Bogotá. 
</t>
    </r>
  </si>
  <si>
    <t>Saldo disponible después de suscribor el Contrato No. 88 con ETB</t>
  </si>
  <si>
    <r>
      <rPr>
        <b/>
        <sz val="10"/>
        <rFont val="Arial"/>
        <family val="2"/>
      </rPr>
      <t>META 4 NICSP PROYECTO 1195</t>
    </r>
    <r>
      <rPr>
        <sz val="10"/>
        <rFont val="Arial"/>
        <family val="2"/>
      </rPr>
      <t xml:space="preserve">
Contratar los servicios profesionales de un abogado para que apoye en lo correspondiente a conceptos juridicos y normatividad vigente, en la implementacion al interior de la Contraloría de Bogotá D.C., del nuevo marco normativo.</t>
    </r>
  </si>
  <si>
    <t>Adición y prorroga al Contrato No. 10 de 2016 con LUZ HELENA BUITRAGO FRANCO</t>
  </si>
  <si>
    <t>Adición y prorroga al Contrato 7 del 17-02-2016 con NASLY JANETH CASTRO CAMARGO</t>
  </si>
  <si>
    <t>Adición y prorroga al Contrato 6 del 17-02-2016 con ERIKA VIVIANA GARZÓN ZAMORA</t>
  </si>
  <si>
    <r>
      <rPr>
        <b/>
        <sz val="10"/>
        <rFont val="Arial"/>
        <family val="2"/>
      </rPr>
      <t>META 3</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</si>
  <si>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 xml:space="preserve">Contratar la prestacion de servicios de un (1) entrenador de voleibol en siu modalidad mixto, para entrenar a los funcionarios de la   Contraloría de Bogotá, D.C., </t>
  </si>
  <si>
    <t>Contratar la prestación de servicios profesionales para apoyar en la etapa precontractual y contractual propias de la Dirección Administrativa y Financiera de la Contraloría de Bogotá D.C.</t>
  </si>
  <si>
    <t xml:space="preserve">Contratar la compra de elementos de dotación para el Plan de Prevención y Atención de Emergencias (chalecos para brigadistas, lideres de promoción y prevención, botiquines, señales de evacuación, cascos, monogafas de protección industrias y mascarillas), según especificaciones técnicas. </t>
  </si>
  <si>
    <t>SUBDIRECCION FINANCIERA</t>
  </si>
  <si>
    <r>
      <rPr>
        <b/>
        <sz val="10"/>
        <rFont val="Arial"/>
        <family val="2"/>
      </rPr>
      <t>META 4 NICSP PROYECTO 1195</t>
    </r>
    <r>
      <rPr>
        <sz val="10"/>
        <rFont val="Arial"/>
        <family val="2"/>
      </rPr>
      <t xml:space="preserve">
Contratar la prestacion de servicios de un profesional, para que apoye en lo correspondiente a la depuracion de la informacion del almacen en la implementacion del nuevo marco normativo al interior de la Contraloría de Bogotá D.C.</t>
    </r>
  </si>
  <si>
    <t>Contratar la prestación de servicios de un (01) entrenador (a) de fútbol en su modalidad masculina para entrenar a los funcionarios de la Controlaría de Bogotá D.C., por dieciséis horas mensuales</t>
  </si>
  <si>
    <t xml:space="preserve">80101600 Gerencia de proyectos
91131500 Metodologia y analisis </t>
  </si>
  <si>
    <t>Saldo disponible teniendo en cuenta el contrato suscrito No. 107 con ASEO EMMANUEL S.A.S.</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</si>
  <si>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
Nota: Saldo de recursos disponibles </t>
    </r>
  </si>
  <si>
    <r>
      <rPr>
        <b/>
        <sz val="10"/>
        <rFont val="Arial"/>
        <family val="2"/>
      </rPr>
      <t xml:space="preserve">Metas 1, 2 y 3 Proyecto 1199
</t>
    </r>
    <r>
      <rPr>
        <sz val="10"/>
        <rFont val="Arial"/>
        <family val="2"/>
      </rPr>
      <t xml:space="preserve">Contratar con una institucion de educacion superior publica, para la realizacion de acciones ciudadanas especiales enmarcadas en los procesos pedagogicos orientados a la formacion del control social, ejecutando los mecanismos de interaccion de control social especiales enfocados a un control fiscal con participaciom ciudadana con la logistica requerida para su desarrollo y la medicion de la satisfaccion de los clientes Con distribución presupuestal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</si>
  <si>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r>
      <rPr>
        <b/>
        <sz val="10"/>
        <rFont val="Arial"/>
        <family val="2"/>
      </rPr>
      <t>META 3</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</si>
  <si>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16 del 16 del 26-02-2016 con ANYI TATIANA FORERO MARTIN</t>
  </si>
  <si>
    <t>Memorando 3-2016-22684 de 31-08-2016
Memorando 3-2016-25935 de 05-10-2016 necesidad con ajustes</t>
  </si>
  <si>
    <t>FECHA DE CORTE: 30-09-2016</t>
  </si>
  <si>
    <t xml:space="preserve">Memorando 3-2015-26853 del 29-12-2015.
Se devuelve necesidad con memorando 3-2016-00777 de 18-01-2016, en razón a que el contrato no. 107-2015 (Espectador), se encuentraba en eejecución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</si>
  <si>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Memorado 3-2016-24127 de 22-09-2016</t>
  </si>
  <si>
    <t>Memorando 3-2016-22665 de 31-08-2016
Memorando con necesidad ajustada radicada el 29-09-2016</t>
  </si>
  <si>
    <t>Contrato 32 del 05-05-2016 con U.T. Sofware y Servicios Eficientes (COLSOF) S.A.</t>
  </si>
  <si>
    <t>Contrato 45 del 31-05-2016, con "Macroproyectos SAS"</t>
  </si>
  <si>
    <t xml:space="preserve">Contrato suscrito No. 42 de  27 de mayo de 2016 JAIME ALBERTO VERA ROJAS
</t>
  </si>
  <si>
    <t>Contrato 17 del 29-02-2016 con GINNA MARCELA BONILLA</t>
  </si>
  <si>
    <t>Contrato 23 del 01-04-2016 con HILDA MARÍA BARRAGÁN APONTE</t>
  </si>
  <si>
    <t>Contrato 20 del 10-03-2016 con HEDDER ALEJANDRO VALLEJO FRANCO</t>
  </si>
  <si>
    <t>Contrato 6 del 17-02-2016 con ERIKA VIVIANA GARZÓN ZAMORA</t>
  </si>
  <si>
    <t>Contrato 30 del 29-04-2016 con CECILIA CHÁVEZ ROMERO</t>
  </si>
  <si>
    <t>Contrato No. 77 de 31-08-2016 con JOHN ALEJANDRO ROA GOMEZ</t>
  </si>
  <si>
    <t>Contrato No. 70 de 17-08-2016 con CONSERDI GROUP S.A.S</t>
  </si>
  <si>
    <t>Contrato No. 107 de 23-09-2016 con ASEO EMMANUEL S.A.S</t>
  </si>
  <si>
    <t>Contrato No. 33 de 17-05-2016. Orden de Compra 8373 Acuerdo Marco de Precios. Con Twity S.A.</t>
  </si>
  <si>
    <t>Contrato No. 46 de 09-06-2016 IMPORTADORA COLOMBIANA DE ARTICULOS ESPECIALES LTDA — IMCARE</t>
  </si>
  <si>
    <t xml:space="preserve">Contrato No. 36 de 17-05-16, Orden de Compra 8376 Acuerdo Marco de Precios, con Fernando Guerrero Caro </t>
  </si>
  <si>
    <t>Contrato No. 34 de 17-05-2016, Orden de compra 8374 Acuerdo Marco de Precios, Confecciones Paez S.A.</t>
  </si>
  <si>
    <t>Contrato No. 35 de 17-05-2016, Orden de compra 8375 Acuerdo Marco de Precios, Twity S.A.</t>
  </si>
  <si>
    <t>Contrato No. 65 de 05-08-2016 con PSYCOPROYECTOS S.A.S.</t>
  </si>
  <si>
    <t>Contrato No. 105 de 23-09-2016 con JOHANNY MAURICIO FALLA PIRA</t>
  </si>
  <si>
    <t xml:space="preserve">Contrato No. 95 de 20-09-2016 con RICARDO REYES TORRES </t>
  </si>
  <si>
    <t>Contrato No. 81 con UNION TEMPORAL VIACOLTUR 2016</t>
  </si>
  <si>
    <t>Contrato No. 82 de 07-09-2016 con LOPMI S.A.S.</t>
  </si>
  <si>
    <t>Contrato 26 del 18-04-2016 con ROYAL PARK LTDA</t>
  </si>
  <si>
    <t xml:space="preserve">Contrato No. 58 de 29-07-2016 con OFICOMCO S.A.S
</t>
  </si>
  <si>
    <t xml:space="preserve">Contrato 31 de 6 de mayo de 2016 con Grupo Laboral Ocupacional SAS </t>
  </si>
  <si>
    <t xml:space="preserve">Contrato No. 102 de 22-09-2016 con SISTEMAS DE AGUA INCENDIO Y GAS SAIG HIDRAULICOS </t>
  </si>
  <si>
    <t>Contrato 21 del 15-03-2016 con EMPRESA DE MEDICINA INTEGRAL GRUPO EMI S.A.</t>
  </si>
  <si>
    <t>Contrato 20 del 08-03-2016 con CAROLINA FERNANDA GARROTE WILCHES</t>
  </si>
  <si>
    <t>Contrato No. 69 de 12-08-2016 con ORTOPEDICOS FUTURO COLOMBIA</t>
  </si>
  <si>
    <t xml:space="preserve">Contrato No. 109 de 30-09-2016 con Universidad Distrital Francisco Jose de Caldas 
</t>
  </si>
  <si>
    <t>Contrato No. 61 de 03-08-2016 con Eder Giovanny Castiblanco Orjuela.</t>
  </si>
  <si>
    <t xml:space="preserve">Contrato No. 101 de 22-09-2016 con UNIVERSIDAD NACIONAL COLOMBIA </t>
  </si>
  <si>
    <t>Contato 8 del 17-02-2016 con SGS COLOMBIA S.A.</t>
  </si>
  <si>
    <t>Contrato No. 83 de 07-09-2016 con FUNDACION INTEGRAL DE TERAPIAS EN COLOMBIA - FITEC</t>
  </si>
  <si>
    <t xml:space="preserve">55121706 
55121714
82121503 
82121505 </t>
  </si>
  <si>
    <t xml:space="preserve">53103101 Chalecos para hombre
55121704 Señalizacion
46181704 Cascos de seguridad
46181804 Gafas protectoras
42272303 Mascaras o accesorios de resucitacion </t>
  </si>
  <si>
    <t xml:space="preserve">Contrato No. 80 de 02-09-2016 con FLOR MARIA LACOUTURE ACOSTA </t>
  </si>
  <si>
    <t xml:space="preserve">Contrato suscrito No. 78 con DAVID ALEXANDER WICHES FLOREZ </t>
  </si>
  <si>
    <t xml:space="preserve">Contrato No. 106 de 23-09-2016 con ADRIANA CONSTANZA PINTO BARON </t>
  </si>
  <si>
    <t xml:space="preserve">Contrato No. 84 de 07-09-2016 con AMAIDA PALACIOS JAIMES </t>
  </si>
  <si>
    <t>Contrato No. 85 de 07-09-2016 con COMUNICAN S.A- EL ESPECTADOR</t>
  </si>
  <si>
    <t xml:space="preserve">Contrato No. 87 de 14-09-2016 con CARLOS OSCAR VERGARA RODRIGUEZ </t>
  </si>
  <si>
    <t>80101600
91131500</t>
  </si>
  <si>
    <t xml:space="preserve">Contrato No. 93 de 19-09-2016 con PABLO ARISTOBULO SIERRA </t>
  </si>
  <si>
    <t xml:space="preserve">80111620 Servicios de gestion, Servicios profesionales de Empresa y Servicios Administrativos 
80161504 Servicios de gestion, Servicios profesionales de Empresa y Servicios Administrativos </t>
  </si>
  <si>
    <t>86101705
86111604</t>
  </si>
  <si>
    <t xml:space="preserve">Contrato No. 108 de 30-09-2016 con Universidad Distrital Francisco Jose de Caldas </t>
  </si>
  <si>
    <t>Adición fecha 19-02-2016. 
Compra APROBADA por SECOP el 22 de Abril/2016</t>
  </si>
  <si>
    <t>Adición 1 y Prórroga 1 al  Contrato 125 de 2015 con UNION TEMPORAL CONTRALORIA 130-2015, suscrita el 07-03-2016</t>
  </si>
  <si>
    <t xml:space="preserve">Adición 2 del 07-04-2016  al  Contrato 125 de 2015 con UNION TEMPORAL CONTRALORIA 130-2015 </t>
  </si>
  <si>
    <t xml:space="preserve">Contrato No. 89 de 15-09-2016 con JOHNNY ALBERTO TENORIO ALBAÑIL
</t>
  </si>
  <si>
    <t>Contrato 12 del 22-02-2016 con MEDICIONES Y MEDIOS SAS</t>
  </si>
  <si>
    <t>Contrato No. 75 de 30-08-2016 con MARITZA BEATRIZ CHAVARRO RAMIREZ</t>
  </si>
  <si>
    <t>Contrato No. 76 de 30-08-2016 con ERWIN ARIAS BETANCUR</t>
  </si>
  <si>
    <t>Contrato No. 98 de 21-09-2016 con ADRIANA OROZCO USTARIZ</t>
  </si>
  <si>
    <t xml:space="preserve">Contrato No. 104 de 23-09-2016 con CAMILO ALFONSO CHAPARRO </t>
  </si>
  <si>
    <t xml:space="preserve">Contrato No. 92 de 19-09-2016 con JAIME NICOLAS ROSALES DE LA ESPRIELLA </t>
  </si>
  <si>
    <t>Contrato No. 79 de 02-09-2016 con SANDRA JULIETA IBARRA RUIZ</t>
  </si>
  <si>
    <t>Contrato No. 059 de 02-08-2016 con ANA YASMIN TORRES TORRES</t>
  </si>
  <si>
    <t>Contrato No. 86 de 14-09-2016 con DIEGO ALONSO ARIAS MURCIA</t>
  </si>
  <si>
    <t>Contrato No. 73 de 24-08-2016 con JUAN PABLO BELTRAN VARGAS</t>
  </si>
  <si>
    <t>Contrato No. 91 de 15-09-2016 con GLORIA INES BOHORQUEZ TORRES</t>
  </si>
  <si>
    <t>Contrato No. 96 de 20-09-2016 con JUAN CARLOS CHAPARRO MARTINEZ</t>
  </si>
  <si>
    <t xml:space="preserve">Contrato No. 100 de 22-09-2016  Con ALEXANDRA FORERO FORERO </t>
  </si>
  <si>
    <t xml:space="preserve">Contrato No. 97 de 20-09-2016 con FERNANDO ANDRES FLOREZ AMAYA </t>
  </si>
  <si>
    <t xml:space="preserve">Contrato No. 103 de 22-09-2016 con GILBERTO CORDOBA SUAREZ </t>
  </si>
  <si>
    <t>Contrato No. 63 de 05-08-2016 con WILSON RUIZ OREJUELA</t>
  </si>
  <si>
    <t>Contrato No. 64 de 05-08-2016 con PEDRO LUIS SOLER MONGUE</t>
  </si>
  <si>
    <t xml:space="preserve">Contrato No. 67 de 10-08-2016 ccon LILIANA JARAMILLO MUTIS </t>
  </si>
  <si>
    <t>Se realizo el tramite de inscripción por medio de la Subdirección Financiera 3-2016-21245 de 17-08-2016, factura cancelada el 17 de agosto de 2016 con CRP 406-2016</t>
  </si>
  <si>
    <t xml:space="preserve">Contrato No. 66 de 09-08-2016 con IVONNE ANGELICA ALVARADO SORA </t>
  </si>
  <si>
    <t xml:space="preserve">Contrato No. 62 de 04-08-2016 con JORGE  LUIS  PEÑUELA  RAMOS  </t>
  </si>
  <si>
    <t xml:space="preserve">Contrato No. 57 de 27-07-2016 con Oduber Alexis Ramirez Arenas 
</t>
  </si>
  <si>
    <t xml:space="preserve">Contrato 56 de 26-07-2016 con Luz Paola Melo Coy
</t>
  </si>
  <si>
    <t xml:space="preserve">Contrato No. 55 de 26-07-2016 con Vasco Javier Guevara Gonzalez 
</t>
  </si>
  <si>
    <t xml:space="preserve">Contrato no. 54 de 22-07-2016 con Edgar Alberto Medina Silva
</t>
  </si>
  <si>
    <t>Contato 5 del 17-02-2016 con AMAIDA PALACIOS JAIMES</t>
  </si>
  <si>
    <t>Contrato 3 del 02-02-2016 con YASMINA GRACIELA ARAUJO RORIGUEZ</t>
  </si>
  <si>
    <t>Contrato suscrito No. 38 de 23 de mayo de 2016 con Hernando Ferney Marin Rodriguez</t>
  </si>
  <si>
    <t xml:space="preserve">Contrato No. 94 de 20-09-2016 con YURY NEILL DIAZ ARANGUREN </t>
  </si>
  <si>
    <t>Contrato suscrito No. 37 de 23 de mayo de 2016 con Luis Alfonso Colmenares Rodriguez</t>
  </si>
  <si>
    <t>Contrato No. 90 de 15-09-2016 con JOSE WILMAR LEAL ABRIL</t>
  </si>
  <si>
    <t xml:space="preserve">Contrato No. 99 de 21-09-2016 con JEFFER JUAN OCHOA SANGUÑA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</si>
</sst>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64" formatCode="_ * #,##0.00_ ;_ * \-#,##0.00_ ;_ * &quot;-&quot;??_ ;_ @_ "/>
    <numFmt numFmtId="165" formatCode="#,##0.00\ _€"/>
    <numFmt numFmtId="166" formatCode="#,##0\ _€"/>
    <numFmt numFmtId="167" formatCode="_ * #,##0_ ;_ * \-#,##0_ ;_ * &quot;-&quot;??_ ;_ @_ "/>
    <numFmt numFmtId="168" formatCode="0_)"/>
    <numFmt numFmtId="169" formatCode="d/mm/yyyy;@"/>
    <numFmt numFmtId="170" formatCode="[$$-240A]#,##0"/>
    <numFmt numFmtId="171" formatCode="_([$$-240A]\ * #,##0_);_([$$-240A]\ * \(#,##0\);_([$$-240A]\ * &quot;-&quot;??_);_(@_)"/>
    <numFmt numFmtId="172" formatCode="#,##0.0000\ _€"/>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b/>
      <sz val="20"/>
      <name val="Arial"/>
      <family val="2"/>
    </font>
    <font>
      <sz val="11"/>
      <name val="Calibri"/>
      <family val="2"/>
    </font>
    <font>
      <b/>
      <sz val="11"/>
      <name val="Calibri"/>
      <family val="2"/>
    </font>
    <font>
      <sz val="10"/>
      <color theme="1"/>
      <name val="Arial"/>
      <family val="2"/>
    </font>
    <font>
      <b/>
      <sz val="10"/>
      <color indexed="8"/>
      <name val="Arial"/>
      <family val="2"/>
    </font>
    <font>
      <i/>
      <sz val="10"/>
      <name val="Arial"/>
      <family val="2"/>
    </font>
    <font>
      <sz val="10"/>
      <name val="Arial"/>
      <family val="2"/>
    </font>
    <font>
      <u/>
      <sz val="10"/>
      <color theme="10"/>
      <name val="Arial"/>
      <family val="2"/>
    </font>
    <font>
      <sz val="12"/>
      <color theme="1"/>
      <name val="Calibri"/>
      <family val="2"/>
      <scheme val="minor"/>
    </font>
    <font>
      <b/>
      <u/>
      <sz val="10"/>
      <color rgb="FFFF0000"/>
      <name val="Arial"/>
      <family val="2"/>
    </font>
    <font>
      <u/>
      <sz val="11"/>
      <color theme="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theme="0"/>
        <bgColor indexed="64"/>
      </patternFill>
    </fill>
    <fill>
      <patternFill patternType="solid">
        <fgColor rgb="FFCC99FF"/>
        <bgColor indexed="64"/>
      </patternFill>
    </fill>
    <fill>
      <patternFill patternType="solid">
        <fgColor theme="2" tint="-9.9978637043366805E-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3" borderId="0" applyNumberFormat="0" applyBorder="0" applyAlignment="0" applyProtection="0"/>
    <xf numFmtId="0" fontId="7" fillId="12" borderId="1" applyNumberFormat="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164" fontId="3" fillId="0" borderId="0" applyFont="0" applyFill="0" applyBorder="0" applyAlignment="0" applyProtection="0"/>
    <xf numFmtId="0" fontId="11" fillId="13" borderId="0" applyNumberFormat="0" applyBorder="0" applyAlignment="0" applyProtection="0"/>
    <xf numFmtId="0" fontId="4" fillId="0" borderId="0"/>
    <xf numFmtId="0" fontId="12" fillId="0" borderId="0"/>
    <xf numFmtId="0" fontId="4" fillId="0" borderId="0"/>
    <xf numFmtId="0" fontId="13" fillId="12" borderId="4" applyNumberFormat="0" applyAlignment="0" applyProtection="0"/>
    <xf numFmtId="0" fontId="14" fillId="0" borderId="0" applyNumberFormat="0" applyFill="0" applyBorder="0" applyAlignment="0" applyProtection="0"/>
    <xf numFmtId="0" fontId="15" fillId="0" borderId="5" applyNumberFormat="0" applyFill="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1" fillId="0" borderId="0" applyNumberFormat="0" applyFill="0" applyBorder="0" applyAlignment="0" applyProtection="0"/>
    <xf numFmtId="0" fontId="2" fillId="0" borderId="0"/>
    <xf numFmtId="0" fontId="3" fillId="0" borderId="0"/>
    <xf numFmtId="0" fontId="1" fillId="0" borderId="0"/>
    <xf numFmtId="0" fontId="34" fillId="0" borderId="0" applyNumberFormat="0" applyFill="0" applyBorder="0" applyAlignment="0" applyProtection="0"/>
    <xf numFmtId="9" fontId="30" fillId="0" borderId="0" applyFont="0" applyFill="0" applyBorder="0" applyAlignment="0" applyProtection="0"/>
  </cellStyleXfs>
  <cellXfs count="191">
    <xf numFmtId="0" fontId="0" fillId="0" borderId="0" xfId="0"/>
    <xf numFmtId="0" fontId="3" fillId="22" borderId="0" xfId="0" applyFont="1" applyFill="1" applyAlignment="1">
      <alignment vertical="top" wrapText="1"/>
    </xf>
    <xf numFmtId="0" fontId="3" fillId="22" borderId="6" xfId="0" applyFont="1" applyFill="1" applyBorder="1" applyAlignment="1">
      <alignment horizontal="justify" vertical="top"/>
    </xf>
    <xf numFmtId="0" fontId="3" fillId="0" borderId="6" xfId="34" applyFont="1" applyFill="1" applyBorder="1" applyAlignment="1">
      <alignment horizontal="justify" vertical="top" wrapText="1"/>
    </xf>
    <xf numFmtId="0" fontId="25" fillId="0" borderId="6" xfId="34" applyFont="1" applyFill="1" applyBorder="1" applyAlignment="1">
      <alignment horizontal="justify" vertical="top" wrapText="1"/>
    </xf>
    <xf numFmtId="166" fontId="3" fillId="0" borderId="6" xfId="34" applyNumberFormat="1" applyFont="1" applyFill="1" applyBorder="1" applyAlignment="1">
      <alignment vertical="top" wrapText="1"/>
    </xf>
    <xf numFmtId="167" fontId="3" fillId="0" borderId="6" xfId="38" applyNumberFormat="1" applyFont="1" applyFill="1" applyBorder="1" applyAlignment="1" applyProtection="1">
      <alignment horizontal="center" vertical="top" wrapText="1"/>
    </xf>
    <xf numFmtId="166" fontId="0" fillId="0" borderId="6" xfId="0" applyNumberFormat="1" applyFill="1" applyBorder="1" applyAlignment="1">
      <alignment vertical="top"/>
    </xf>
    <xf numFmtId="3" fontId="3" fillId="0" borderId="6" xfId="0" applyNumberFormat="1" applyFont="1" applyFill="1" applyBorder="1" applyAlignment="1">
      <alignment vertical="top"/>
    </xf>
    <xf numFmtId="167" fontId="3" fillId="0" borderId="6" xfId="30" applyNumberFormat="1" applyFont="1" applyFill="1" applyBorder="1" applyAlignment="1">
      <alignment horizontal="right" vertical="top"/>
    </xf>
    <xf numFmtId="167" fontId="3" fillId="0" borderId="6" xfId="30" applyNumberFormat="1" applyFont="1" applyFill="1" applyBorder="1" applyAlignment="1">
      <alignment horizontal="right" vertical="top" wrapText="1"/>
    </xf>
    <xf numFmtId="167" fontId="3" fillId="0" borderId="6" xfId="30" applyNumberFormat="1" applyFont="1" applyFill="1" applyBorder="1" applyAlignment="1" applyProtection="1">
      <alignment horizontal="right" vertical="top" wrapText="1"/>
    </xf>
    <xf numFmtId="0" fontId="3" fillId="0" borderId="10" xfId="0" applyFont="1" applyFill="1" applyBorder="1" applyAlignment="1">
      <alignment horizontal="justify" vertical="top" wrapText="1"/>
    </xf>
    <xf numFmtId="0" fontId="21" fillId="0" borderId="6" xfId="0" applyFont="1" applyFill="1" applyBorder="1"/>
    <xf numFmtId="167" fontId="21" fillId="0" borderId="6" xfId="0" applyNumberFormat="1" applyFont="1" applyFill="1" applyBorder="1"/>
    <xf numFmtId="0" fontId="3" fillId="0" borderId="6" xfId="0" applyFont="1" applyFill="1" applyBorder="1" applyAlignment="1">
      <alignment horizontal="justify" vertical="top" wrapText="1"/>
    </xf>
    <xf numFmtId="0" fontId="0" fillId="0" borderId="0" xfId="0" applyFill="1"/>
    <xf numFmtId="1" fontId="3" fillId="0" borderId="6" xfId="0" applyNumberFormat="1" applyFont="1" applyFill="1" applyBorder="1" applyAlignment="1">
      <alignment horizontal="center" vertical="top" wrapText="1"/>
    </xf>
    <xf numFmtId="49" fontId="3" fillId="0" borderId="6" xfId="33" applyNumberFormat="1" applyFont="1" applyFill="1" applyBorder="1" applyAlignment="1">
      <alignment horizontal="justify" vertical="top"/>
    </xf>
    <xf numFmtId="49" fontId="3" fillId="0" borderId="6" xfId="34" applyNumberFormat="1" applyFont="1" applyFill="1" applyBorder="1" applyAlignment="1">
      <alignment horizontal="center" vertical="top" wrapText="1"/>
    </xf>
    <xf numFmtId="49" fontId="3" fillId="0" borderId="6" xfId="34" applyNumberFormat="1" applyFont="1" applyFill="1" applyBorder="1" applyAlignment="1">
      <alignment horizontal="justify" vertical="top" wrapText="1"/>
    </xf>
    <xf numFmtId="49" fontId="3" fillId="0" borderId="6" xfId="34" applyNumberFormat="1" applyFont="1" applyFill="1" applyBorder="1" applyAlignment="1">
      <alignment horizontal="right" vertical="top" wrapText="1"/>
    </xf>
    <xf numFmtId="49" fontId="3" fillId="0" borderId="6" xfId="34" applyNumberFormat="1" applyFont="1" applyFill="1" applyBorder="1" applyAlignment="1">
      <alignment horizontal="left" vertical="top" wrapText="1"/>
    </xf>
    <xf numFmtId="0" fontId="3" fillId="0" borderId="6" xfId="34" applyFont="1" applyFill="1" applyBorder="1" applyAlignment="1">
      <alignment horizontal="left" vertical="top" wrapText="1"/>
    </xf>
    <xf numFmtId="169" fontId="3" fillId="0" borderId="6" xfId="0" applyNumberFormat="1" applyFont="1" applyFill="1" applyBorder="1" applyAlignment="1">
      <alignment horizontal="right" vertical="top"/>
    </xf>
    <xf numFmtId="166" fontId="3" fillId="0" borderId="6" xfId="0" applyNumberFormat="1" applyFont="1" applyFill="1" applyBorder="1" applyAlignment="1">
      <alignment horizontal="center" vertical="top"/>
    </xf>
    <xf numFmtId="0" fontId="3" fillId="0" borderId="6" xfId="0" applyFont="1" applyFill="1" applyBorder="1" applyAlignment="1">
      <alignment horizontal="left" vertical="top" wrapText="1"/>
    </xf>
    <xf numFmtId="0" fontId="3" fillId="0" borderId="6" xfId="0" applyNumberFormat="1" applyFont="1" applyFill="1" applyBorder="1" applyAlignment="1" applyProtection="1">
      <alignment horizontal="justify" vertical="top" wrapText="1"/>
    </xf>
    <xf numFmtId="0" fontId="3" fillId="0" borderId="10" xfId="34" applyFont="1" applyFill="1" applyBorder="1" applyAlignment="1">
      <alignment horizontal="justify" vertical="top" wrapText="1"/>
    </xf>
    <xf numFmtId="0" fontId="4" fillId="0" borderId="6" xfId="34" applyFill="1" applyBorder="1" applyAlignment="1">
      <alignment horizontal="justify" vertical="top"/>
    </xf>
    <xf numFmtId="0" fontId="4" fillId="0" borderId="6" xfId="34" applyFill="1" applyBorder="1" applyAlignment="1">
      <alignment vertical="top" wrapText="1"/>
    </xf>
    <xf numFmtId="0" fontId="3" fillId="0" borderId="6" xfId="0" applyFont="1" applyFill="1" applyBorder="1" applyAlignment="1">
      <alignment horizontal="justify" vertical="top"/>
    </xf>
    <xf numFmtId="0" fontId="4" fillId="0" borderId="6" xfId="34" applyFill="1" applyBorder="1" applyAlignment="1">
      <alignment vertical="center"/>
    </xf>
    <xf numFmtId="0" fontId="4" fillId="0" borderId="0" xfId="34" applyFill="1" applyAlignment="1">
      <alignment vertical="center"/>
    </xf>
    <xf numFmtId="0" fontId="0" fillId="0" borderId="0" xfId="0" applyFill="1" applyAlignment="1">
      <alignment vertical="center"/>
    </xf>
    <xf numFmtId="0" fontId="3" fillId="0" borderId="10" xfId="34" applyFont="1" applyFill="1" applyBorder="1" applyAlignment="1">
      <alignment vertical="top" wrapText="1"/>
    </xf>
    <xf numFmtId="0" fontId="3" fillId="0" borderId="6" xfId="34" applyFont="1" applyFill="1" applyBorder="1" applyAlignment="1">
      <alignment horizontal="center" vertical="top" wrapText="1"/>
    </xf>
    <xf numFmtId="0" fontId="3" fillId="0" borderId="6" xfId="0" applyFont="1" applyFill="1" applyBorder="1" applyAlignment="1">
      <alignment vertical="top" wrapText="1"/>
    </xf>
    <xf numFmtId="166" fontId="3" fillId="0" borderId="6" xfId="34" applyNumberFormat="1" applyFont="1" applyFill="1" applyBorder="1" applyAlignment="1">
      <alignment horizontal="center" vertical="top" wrapText="1"/>
    </xf>
    <xf numFmtId="0" fontId="21" fillId="0" borderId="0" xfId="0" applyFont="1" applyFill="1"/>
    <xf numFmtId="1" fontId="3" fillId="0" borderId="6" xfId="38" applyNumberFormat="1" applyFont="1" applyFill="1" applyBorder="1" applyAlignment="1" applyProtection="1">
      <alignment horizontal="justify" vertical="top" wrapText="1"/>
    </xf>
    <xf numFmtId="0" fontId="3" fillId="0" borderId="6" xfId="0" applyFont="1" applyFill="1" applyBorder="1"/>
    <xf numFmtId="0" fontId="3" fillId="0" borderId="0" xfId="0" applyFont="1" applyFill="1"/>
    <xf numFmtId="0" fontId="3" fillId="0" borderId="6" xfId="0" applyFont="1" applyFill="1" applyBorder="1" applyAlignment="1">
      <alignment horizontal="center" vertical="top" wrapText="1"/>
    </xf>
    <xf numFmtId="167" fontId="3" fillId="0" borderId="6" xfId="30" applyNumberFormat="1" applyFont="1" applyFill="1" applyBorder="1" applyAlignment="1">
      <alignment horizontal="center" vertical="top"/>
    </xf>
    <xf numFmtId="0" fontId="25" fillId="0" borderId="6" xfId="34" applyFont="1" applyFill="1" applyBorder="1" applyAlignment="1">
      <alignment horizontal="justify" vertical="top"/>
    </xf>
    <xf numFmtId="0" fontId="25" fillId="0" borderId="6" xfId="34" applyFont="1" applyFill="1" applyBorder="1" applyAlignment="1">
      <alignment vertical="top"/>
    </xf>
    <xf numFmtId="0" fontId="25" fillId="0" borderId="0" xfId="34" applyFont="1" applyFill="1" applyAlignment="1">
      <alignment vertical="top"/>
    </xf>
    <xf numFmtId="0" fontId="3" fillId="0" borderId="0" xfId="0" applyFont="1" applyFill="1" applyAlignment="1">
      <alignment vertical="top"/>
    </xf>
    <xf numFmtId="0" fontId="3" fillId="0" borderId="6" xfId="0" applyNumberFormat="1" applyFont="1" applyFill="1" applyBorder="1" applyAlignment="1">
      <alignment horizontal="center" vertical="top"/>
    </xf>
    <xf numFmtId="3" fontId="3" fillId="0" borderId="6" xfId="34" applyNumberFormat="1" applyFont="1" applyFill="1" applyBorder="1" applyAlignment="1">
      <alignment horizontal="justify" vertical="top" wrapText="1"/>
    </xf>
    <xf numFmtId="3" fontId="3" fillId="0" borderId="10" xfId="34" applyNumberFormat="1" applyFont="1" applyFill="1" applyBorder="1" applyAlignment="1">
      <alignment horizontal="justify" vertical="top" wrapText="1"/>
    </xf>
    <xf numFmtId="166" fontId="3" fillId="0" borderId="6" xfId="0" applyNumberFormat="1" applyFont="1" applyFill="1" applyBorder="1" applyAlignment="1">
      <alignment horizontal="center" vertical="top" wrapText="1"/>
    </xf>
    <xf numFmtId="0" fontId="3" fillId="0" borderId="6" xfId="0" applyFont="1" applyFill="1" applyBorder="1" applyAlignment="1">
      <alignment vertical="top"/>
    </xf>
    <xf numFmtId="0" fontId="4" fillId="0" borderId="6" xfId="34" applyFill="1" applyBorder="1" applyAlignment="1">
      <alignment horizontal="justify" vertical="top" wrapText="1"/>
    </xf>
    <xf numFmtId="0" fontId="4" fillId="0" borderId="6" xfId="34" applyFill="1" applyBorder="1" applyAlignment="1">
      <alignment vertical="top"/>
    </xf>
    <xf numFmtId="0" fontId="3" fillId="0" borderId="6" xfId="34" applyFont="1" applyFill="1" applyBorder="1" applyAlignment="1">
      <alignment vertical="top" wrapText="1"/>
    </xf>
    <xf numFmtId="5" fontId="3" fillId="0" borderId="6" xfId="30" applyNumberFormat="1" applyFont="1" applyFill="1" applyBorder="1" applyAlignment="1">
      <alignment horizontal="justify" vertical="top" wrapText="1"/>
    </xf>
    <xf numFmtId="14" fontId="3" fillId="0" borderId="10"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165" fontId="3" fillId="0" borderId="10" xfId="34" applyNumberFormat="1" applyFont="1" applyFill="1" applyBorder="1" applyAlignment="1">
      <alignment horizontal="justify" vertical="top" wrapText="1"/>
    </xf>
    <xf numFmtId="170" fontId="25" fillId="0" borderId="6" xfId="34" applyNumberFormat="1" applyFont="1" applyFill="1" applyBorder="1" applyAlignment="1">
      <alignment vertical="top"/>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5" fontId="0" fillId="0" borderId="0" xfId="0" applyNumberFormat="1" applyFill="1" applyAlignment="1">
      <alignment horizontal="right"/>
    </xf>
    <xf numFmtId="0" fontId="0" fillId="0" borderId="0" xfId="0" applyFill="1" applyAlignment="1">
      <alignment horizontal="right"/>
    </xf>
    <xf numFmtId="14" fontId="3" fillId="0" borderId="10" xfId="0" applyNumberFormat="1" applyFont="1" applyFill="1" applyBorder="1" applyAlignment="1">
      <alignment horizontal="justify" vertical="top" wrapText="1"/>
    </xf>
    <xf numFmtId="49" fontId="3" fillId="0" borderId="10" xfId="34" applyNumberFormat="1" applyFont="1" applyFill="1" applyBorder="1" applyAlignment="1">
      <alignment horizontal="justify" vertical="top" wrapText="1"/>
    </xf>
    <xf numFmtId="168" fontId="3" fillId="0" borderId="6" xfId="33" applyNumberFormat="1" applyFont="1" applyFill="1" applyBorder="1" applyAlignment="1" applyProtection="1">
      <alignment horizontal="left" vertical="top"/>
    </xf>
    <xf numFmtId="49" fontId="3" fillId="0" borderId="11" xfId="34" applyNumberFormat="1" applyFont="1" applyFill="1" applyBorder="1" applyAlignment="1">
      <alignment horizontal="left" vertical="top" wrapText="1"/>
    </xf>
    <xf numFmtId="0" fontId="25" fillId="0" borderId="0" xfId="34" applyFont="1" applyFill="1" applyAlignment="1">
      <alignment vertical="center"/>
    </xf>
    <xf numFmtId="0" fontId="3" fillId="0" borderId="0" xfId="0" applyFont="1" applyFill="1" applyAlignment="1">
      <alignment vertical="center"/>
    </xf>
    <xf numFmtId="49" fontId="3" fillId="0" borderId="6" xfId="33" applyNumberFormat="1" applyFont="1" applyFill="1" applyBorder="1" applyAlignment="1">
      <alignment horizontal="center" vertical="top" wrapText="1"/>
    </xf>
    <xf numFmtId="0" fontId="3" fillId="0" borderId="6" xfId="0" applyFont="1" applyFill="1" applyBorder="1" applyAlignment="1">
      <alignment horizontal="right" vertical="top"/>
    </xf>
    <xf numFmtId="0" fontId="0" fillId="0" borderId="6" xfId="0" applyFill="1" applyBorder="1" applyAlignment="1">
      <alignment vertical="top" wrapText="1"/>
    </xf>
    <xf numFmtId="0" fontId="17" fillId="0" borderId="6" xfId="34" applyFont="1" applyFill="1" applyBorder="1" applyAlignment="1">
      <alignment horizontal="justify" vertical="top"/>
    </xf>
    <xf numFmtId="0" fontId="17" fillId="0" borderId="6" xfId="34" applyFont="1" applyFill="1" applyBorder="1" applyAlignment="1">
      <alignment horizontal="justify" vertical="top" wrapText="1"/>
    </xf>
    <xf numFmtId="0" fontId="17" fillId="0" borderId="6" xfId="34" applyFont="1" applyFill="1" applyBorder="1" applyAlignment="1">
      <alignment horizontal="center" vertical="top" wrapText="1"/>
    </xf>
    <xf numFmtId="0" fontId="3" fillId="0" borderId="6" xfId="0" applyFont="1" applyFill="1" applyBorder="1" applyAlignment="1" applyProtection="1">
      <alignment horizontal="justify" vertical="top" wrapText="1"/>
      <protection locked="0"/>
    </xf>
    <xf numFmtId="0" fontId="17" fillId="0" borderId="10" xfId="34" applyFont="1" applyFill="1" applyBorder="1" applyAlignment="1">
      <alignment horizontal="justify" vertical="top" wrapText="1"/>
    </xf>
    <xf numFmtId="14" fontId="3" fillId="0" borderId="6" xfId="0" applyNumberFormat="1" applyFont="1" applyFill="1" applyBorder="1" applyAlignment="1">
      <alignment horizontal="left" vertical="top" wrapText="1"/>
    </xf>
    <xf numFmtId="165" fontId="3" fillId="0" borderId="6" xfId="34" applyNumberFormat="1" applyFont="1" applyFill="1" applyBorder="1" applyAlignment="1">
      <alignment horizontal="justify" vertical="top" wrapText="1"/>
    </xf>
    <xf numFmtId="0" fontId="3" fillId="0" borderId="6" xfId="34" applyFont="1" applyFill="1" applyBorder="1" applyAlignment="1">
      <alignment horizontal="right" vertical="top" wrapText="1"/>
    </xf>
    <xf numFmtId="0" fontId="4" fillId="0" borderId="6" xfId="34" applyFill="1" applyBorder="1" applyAlignment="1">
      <alignment horizontal="justify" vertical="center"/>
    </xf>
    <xf numFmtId="0" fontId="17" fillId="0" borderId="6" xfId="34" applyFont="1" applyFill="1" applyBorder="1" applyAlignment="1">
      <alignment horizontal="left" vertical="top" wrapText="1"/>
    </xf>
    <xf numFmtId="1" fontId="3" fillId="0" borderId="6" xfId="30" applyNumberFormat="1" applyFont="1" applyFill="1" applyBorder="1" applyAlignment="1" applyProtection="1">
      <alignment horizontal="justify" vertical="top" wrapText="1"/>
    </xf>
    <xf numFmtId="5" fontId="3" fillId="0" borderId="6" xfId="30" applyNumberFormat="1" applyFont="1" applyFill="1" applyBorder="1" applyAlignment="1">
      <alignment horizontal="left" vertical="top" wrapText="1"/>
    </xf>
    <xf numFmtId="0" fontId="0" fillId="0" borderId="7" xfId="0" applyFill="1" applyBorder="1" applyAlignment="1">
      <alignment horizontal="center"/>
    </xf>
    <xf numFmtId="0" fontId="0" fillId="0" borderId="12" xfId="0" applyFill="1" applyBorder="1"/>
    <xf numFmtId="0" fontId="0" fillId="0" borderId="8" xfId="0" applyFill="1" applyBorder="1"/>
    <xf numFmtId="0" fontId="0" fillId="0" borderId="9" xfId="0" applyFill="1" applyBorder="1" applyAlignment="1">
      <alignment horizontal="center"/>
    </xf>
    <xf numFmtId="0" fontId="0" fillId="0" borderId="13" xfId="0" applyFill="1" applyBorder="1"/>
    <xf numFmtId="0" fontId="0" fillId="0" borderId="0" xfId="0" applyFill="1" applyBorder="1"/>
    <xf numFmtId="0" fontId="4" fillId="0" borderId="0" xfId="34" applyFill="1" applyAlignment="1">
      <alignment horizontal="justify" vertical="center"/>
    </xf>
    <xf numFmtId="0" fontId="4" fillId="0" borderId="0" xfId="34" applyFill="1" applyAlignment="1">
      <alignment vertical="top"/>
    </xf>
    <xf numFmtId="0" fontId="0" fillId="0" borderId="0" xfId="0" applyFill="1" applyAlignment="1">
      <alignment vertical="top"/>
    </xf>
    <xf numFmtId="0" fontId="25" fillId="0" borderId="6" xfId="34" applyFont="1" applyFill="1" applyBorder="1" applyAlignment="1">
      <alignment vertical="center"/>
    </xf>
    <xf numFmtId="167" fontId="3" fillId="0" borderId="6" xfId="30" applyNumberFormat="1" applyFont="1" applyFill="1" applyBorder="1" applyAlignment="1" applyProtection="1">
      <alignment horizontal="center" vertical="top" wrapText="1"/>
    </xf>
    <xf numFmtId="168" fontId="3" fillId="0" borderId="6" xfId="33" applyNumberFormat="1" applyFont="1" applyFill="1" applyBorder="1" applyAlignment="1" applyProtection="1">
      <alignment horizontal="center" vertical="top"/>
    </xf>
    <xf numFmtId="166" fontId="27" fillId="0" borderId="6" xfId="34" applyNumberFormat="1" applyFont="1" applyFill="1" applyBorder="1" applyAlignment="1">
      <alignment horizontal="center" vertical="top" wrapText="1"/>
    </xf>
    <xf numFmtId="0" fontId="27" fillId="0" borderId="6" xfId="34" applyFont="1" applyFill="1" applyBorder="1" applyAlignment="1">
      <alignment horizontal="justify" vertical="top" wrapText="1"/>
    </xf>
    <xf numFmtId="0" fontId="3" fillId="0" borderId="6" xfId="34" applyFont="1" applyFill="1" applyBorder="1" applyAlignment="1">
      <alignment horizontal="center" vertical="top"/>
    </xf>
    <xf numFmtId="0" fontId="17" fillId="0" borderId="11" xfId="34" applyFont="1" applyFill="1" applyBorder="1" applyAlignment="1">
      <alignment horizontal="left" vertical="top" wrapText="1"/>
    </xf>
    <xf numFmtId="14" fontId="3" fillId="0" borderId="6" xfId="0" applyNumberFormat="1" applyFont="1" applyFill="1" applyBorder="1" applyAlignment="1">
      <alignment vertical="top"/>
    </xf>
    <xf numFmtId="168" fontId="3" fillId="0" borderId="6" xfId="33" applyNumberFormat="1" applyFont="1" applyFill="1" applyBorder="1" applyAlignment="1" applyProtection="1">
      <alignment horizontal="right" vertical="top"/>
    </xf>
    <xf numFmtId="0" fontId="22" fillId="0" borderId="6" xfId="0" applyFont="1" applyFill="1" applyBorder="1" applyAlignment="1">
      <alignment horizontal="left" vertical="top" wrapText="1"/>
    </xf>
    <xf numFmtId="3" fontId="3" fillId="0" borderId="6" xfId="30" applyNumberFormat="1" applyFont="1" applyFill="1" applyBorder="1" applyAlignment="1">
      <alignment horizontal="center" vertical="top"/>
    </xf>
    <xf numFmtId="0" fontId="3" fillId="0" borderId="6" xfId="0" applyNumberFormat="1" applyFont="1" applyFill="1" applyBorder="1" applyAlignment="1">
      <alignment vertical="top" wrapText="1"/>
    </xf>
    <xf numFmtId="49" fontId="3" fillId="0" borderId="6" xfId="33" applyNumberFormat="1" applyFont="1" applyFill="1" applyBorder="1" applyAlignment="1">
      <alignment horizontal="justify" vertical="top" wrapText="1"/>
    </xf>
    <xf numFmtId="3" fontId="3" fillId="0" borderId="6" xfId="0" applyNumberFormat="1" applyFont="1" applyFill="1" applyBorder="1" applyAlignment="1">
      <alignment horizontal="right" vertical="top"/>
    </xf>
    <xf numFmtId="0" fontId="3" fillId="0" borderId="10" xfId="0" applyFont="1" applyFill="1" applyBorder="1" applyAlignment="1" applyProtection="1">
      <alignment horizontal="justify" vertical="top"/>
      <protection locked="0"/>
    </xf>
    <xf numFmtId="3" fontId="3" fillId="0" borderId="6" xfId="34" applyNumberFormat="1" applyFont="1" applyFill="1" applyBorder="1" applyAlignment="1">
      <alignment vertical="top" wrapText="1"/>
    </xf>
    <xf numFmtId="0" fontId="23" fillId="0" borderId="6" xfId="34" applyFont="1" applyFill="1" applyBorder="1" applyAlignment="1">
      <alignment vertical="center"/>
    </xf>
    <xf numFmtId="0" fontId="23" fillId="0" borderId="0" xfId="34" applyFont="1" applyFill="1" applyAlignment="1">
      <alignment vertical="center"/>
    </xf>
    <xf numFmtId="0" fontId="21" fillId="0" borderId="0" xfId="0" applyFont="1" applyFill="1" applyAlignment="1">
      <alignment vertical="center"/>
    </xf>
    <xf numFmtId="0" fontId="3" fillId="0" borderId="11" xfId="34" applyFont="1" applyFill="1" applyBorder="1" applyAlignment="1">
      <alignment horizontal="left" vertical="top" wrapText="1"/>
    </xf>
    <xf numFmtId="5" fontId="3" fillId="0" borderId="10" xfId="30" applyNumberFormat="1" applyFont="1" applyFill="1" applyBorder="1" applyAlignment="1">
      <alignment horizontal="left" vertical="top" wrapText="1"/>
    </xf>
    <xf numFmtId="0" fontId="17" fillId="0" borderId="6" xfId="34" applyFont="1" applyFill="1" applyBorder="1" applyAlignment="1">
      <alignment vertical="top" wrapText="1"/>
    </xf>
    <xf numFmtId="0" fontId="0" fillId="0" borderId="6" xfId="0" applyNumberFormat="1" applyFill="1" applyBorder="1" applyAlignment="1">
      <alignment horizontal="center" vertical="top" wrapText="1"/>
    </xf>
    <xf numFmtId="0" fontId="0" fillId="0" borderId="6" xfId="0" applyFill="1" applyBorder="1" applyAlignment="1">
      <alignment horizontal="justify" vertical="center" wrapText="1"/>
    </xf>
    <xf numFmtId="165" fontId="0" fillId="0" borderId="6" xfId="0" applyNumberFormat="1" applyFill="1" applyBorder="1" applyAlignment="1">
      <alignment vertical="center"/>
    </xf>
    <xf numFmtId="0" fontId="0" fillId="0" borderId="6" xfId="0" applyFill="1" applyBorder="1" applyAlignment="1">
      <alignment vertical="top"/>
    </xf>
    <xf numFmtId="0" fontId="0" fillId="0" borderId="6" xfId="0" applyNumberFormat="1" applyFill="1" applyBorder="1" applyAlignment="1">
      <alignment horizontal="center" vertical="top"/>
    </xf>
    <xf numFmtId="0" fontId="3" fillId="0" borderId="6" xfId="0" applyFont="1" applyFill="1" applyBorder="1" applyAlignment="1">
      <alignment horizontal="center" vertical="top"/>
    </xf>
    <xf numFmtId="0" fontId="17" fillId="0" borderId="6" xfId="34" applyFont="1" applyFill="1" applyBorder="1" applyAlignment="1">
      <alignment horizontal="center" vertical="top"/>
    </xf>
    <xf numFmtId="0" fontId="0" fillId="0" borderId="6" xfId="0" applyFill="1" applyBorder="1" applyAlignment="1">
      <alignment horizontal="center" vertical="top"/>
    </xf>
    <xf numFmtId="0" fontId="3" fillId="0" borderId="0" xfId="0" applyFont="1" applyFill="1" applyAlignment="1">
      <alignment vertical="top" wrapText="1"/>
    </xf>
    <xf numFmtId="0" fontId="3" fillId="0" borderId="6" xfId="0" applyFont="1" applyFill="1" applyBorder="1" applyAlignment="1" applyProtection="1">
      <alignment horizontal="justify" vertical="top"/>
      <protection locked="0"/>
    </xf>
    <xf numFmtId="0" fontId="25" fillId="0" borderId="6" xfId="39" applyFont="1" applyFill="1" applyBorder="1" applyAlignment="1">
      <alignment horizontal="justify" vertical="top"/>
    </xf>
    <xf numFmtId="167" fontId="3" fillId="0" borderId="6" xfId="30" applyNumberFormat="1" applyFont="1" applyFill="1" applyBorder="1" applyAlignment="1">
      <alignment vertical="top"/>
    </xf>
    <xf numFmtId="1" fontId="27" fillId="0" borderId="6" xfId="0" applyNumberFormat="1" applyFont="1" applyFill="1" applyBorder="1" applyAlignment="1">
      <alignment horizontal="center" vertical="top" wrapText="1"/>
    </xf>
    <xf numFmtId="166" fontId="20" fillId="0" borderId="6" xfId="34" applyNumberFormat="1" applyFont="1" applyFill="1" applyBorder="1" applyAlignment="1">
      <alignment vertical="top" wrapText="1"/>
    </xf>
    <xf numFmtId="1" fontId="3" fillId="0" borderId="6" xfId="39" applyNumberFormat="1" applyFont="1" applyFill="1" applyBorder="1" applyAlignment="1">
      <alignment horizontal="center" vertical="top" wrapText="1"/>
    </xf>
    <xf numFmtId="0" fontId="3" fillId="0" borderId="10" xfId="34" applyFont="1" applyFill="1" applyBorder="1" applyAlignment="1">
      <alignment horizontal="left" vertical="top" wrapText="1"/>
    </xf>
    <xf numFmtId="0" fontId="17" fillId="0" borderId="6" xfId="34" applyFont="1" applyFill="1" applyBorder="1" applyAlignment="1">
      <alignment horizontal="center" vertical="center"/>
    </xf>
    <xf numFmtId="0" fontId="3" fillId="0" borderId="10" xfId="34"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justify" vertical="top" wrapText="1"/>
    </xf>
    <xf numFmtId="0" fontId="0" fillId="0" borderId="11" xfId="0" applyFill="1" applyBorder="1" applyAlignment="1">
      <alignment vertical="top" wrapText="1"/>
    </xf>
    <xf numFmtId="0" fontId="3" fillId="0" borderId="0" xfId="0" applyFont="1" applyFill="1" applyBorder="1" applyAlignment="1">
      <alignment horizontal="center" vertical="top" wrapText="1"/>
    </xf>
    <xf numFmtId="166" fontId="0" fillId="0" borderId="14" xfId="0" applyNumberFormat="1" applyFill="1" applyBorder="1" applyAlignment="1">
      <alignment vertical="top"/>
    </xf>
    <xf numFmtId="167" fontId="3" fillId="0" borderId="0" xfId="30" applyNumberFormat="1" applyFont="1" applyFill="1" applyBorder="1" applyAlignment="1">
      <alignment horizontal="right" vertical="top"/>
    </xf>
    <xf numFmtId="0" fontId="3" fillId="0" borderId="0" xfId="0" applyNumberFormat="1" applyFont="1" applyFill="1" applyBorder="1" applyAlignment="1">
      <alignment horizontal="center" vertical="top" wrapText="1"/>
    </xf>
    <xf numFmtId="0" fontId="3" fillId="0" borderId="10" xfId="0" applyFont="1" applyFill="1" applyBorder="1" applyAlignment="1" applyProtection="1">
      <alignment horizontal="justify" vertical="top" wrapText="1"/>
      <protection locked="0"/>
    </xf>
    <xf numFmtId="14" fontId="3" fillId="0" borderId="6" xfId="0" applyNumberFormat="1" applyFont="1" applyFill="1" applyBorder="1" applyAlignment="1">
      <alignment horizontal="justify" vertical="top" wrapText="1"/>
    </xf>
    <xf numFmtId="0" fontId="17" fillId="0" borderId="10" xfId="34" applyFont="1" applyFill="1" applyBorder="1" applyAlignment="1">
      <alignment horizontal="justify" vertical="top"/>
    </xf>
    <xf numFmtId="0" fontId="3" fillId="0" borderId="10" xfId="0" applyFont="1" applyFill="1" applyBorder="1" applyAlignment="1">
      <alignment horizontal="justify" vertical="top"/>
    </xf>
    <xf numFmtId="0" fontId="4" fillId="0" borderId="10" xfId="34" applyFill="1" applyBorder="1" applyAlignment="1">
      <alignment vertical="center"/>
    </xf>
    <xf numFmtId="170" fontId="25" fillId="0" borderId="0" xfId="34" applyNumberFormat="1" applyFont="1" applyFill="1" applyBorder="1" applyAlignment="1">
      <alignment vertical="top"/>
    </xf>
    <xf numFmtId="0" fontId="3" fillId="0" borderId="11" xfId="34" applyFont="1" applyFill="1" applyBorder="1" applyAlignment="1">
      <alignment vertical="top" wrapText="1"/>
    </xf>
    <xf numFmtId="0" fontId="16" fillId="0" borderId="6" xfId="0" applyFont="1" applyFill="1" applyBorder="1" applyAlignment="1">
      <alignment horizontal="justify" vertical="top" wrapText="1"/>
    </xf>
    <xf numFmtId="166" fontId="33" fillId="0" borderId="6" xfId="34" applyNumberFormat="1" applyFont="1" applyFill="1" applyBorder="1" applyAlignment="1">
      <alignment horizontal="center" vertical="top" wrapText="1"/>
    </xf>
    <xf numFmtId="3" fontId="3" fillId="0" borderId="6" xfId="34" applyNumberFormat="1" applyFont="1" applyFill="1" applyBorder="1" applyAlignment="1">
      <alignment horizontal="center" vertical="top" wrapText="1"/>
    </xf>
    <xf numFmtId="3" fontId="3" fillId="0" borderId="6" xfId="34" applyNumberFormat="1" applyFont="1" applyFill="1" applyBorder="1" applyAlignment="1">
      <alignment vertical="center" wrapText="1"/>
    </xf>
    <xf numFmtId="1" fontId="3" fillId="0" borderId="6" xfId="0" applyNumberFormat="1" applyFont="1" applyFill="1" applyBorder="1" applyAlignment="1">
      <alignment horizontal="center" vertical="top"/>
    </xf>
    <xf numFmtId="0" fontId="25" fillId="0" borderId="6" xfId="34" applyFont="1" applyFill="1" applyBorder="1" applyAlignment="1">
      <alignment horizontal="center" vertical="top"/>
    </xf>
    <xf numFmtId="0" fontId="3" fillId="0" borderId="6" xfId="0" applyNumberFormat="1" applyFont="1" applyFill="1" applyBorder="1" applyAlignment="1">
      <alignment horizontal="justify" vertical="top" wrapText="1"/>
    </xf>
    <xf numFmtId="0" fontId="3" fillId="0" borderId="6" xfId="0" applyNumberFormat="1" applyFont="1" applyFill="1" applyBorder="1" applyAlignment="1">
      <alignment horizontal="left" vertical="top" wrapText="1"/>
    </xf>
    <xf numFmtId="0" fontId="3" fillId="0" borderId="10" xfId="34" applyFont="1" applyFill="1" applyBorder="1" applyAlignment="1">
      <alignment horizontal="justify" vertical="top"/>
    </xf>
    <xf numFmtId="0" fontId="3" fillId="0" borderId="6" xfId="0" applyFont="1" applyFill="1" applyBorder="1" applyAlignment="1">
      <alignment horizontal="right" vertical="top" wrapText="1"/>
    </xf>
    <xf numFmtId="0" fontId="17" fillId="0" borderId="6" xfId="34" applyFont="1" applyFill="1" applyBorder="1" applyAlignment="1">
      <alignment horizontal="justify" vertical="center" wrapText="1"/>
    </xf>
    <xf numFmtId="0" fontId="3" fillId="22" borderId="6" xfId="34" applyFont="1" applyFill="1" applyBorder="1" applyAlignment="1">
      <alignment horizontal="left" vertical="top" wrapText="1"/>
    </xf>
    <xf numFmtId="0" fontId="3" fillId="22" borderId="6" xfId="34" applyFont="1" applyFill="1" applyBorder="1" applyAlignment="1">
      <alignment vertical="top" wrapText="1"/>
    </xf>
    <xf numFmtId="14" fontId="0" fillId="0" borderId="6" xfId="0" applyNumberFormat="1" applyBorder="1" applyAlignment="1">
      <alignment vertical="center"/>
    </xf>
    <xf numFmtId="0" fontId="0" fillId="0" borderId="6" xfId="0" applyNumberFormat="1" applyBorder="1" applyAlignment="1">
      <alignment vertical="center"/>
    </xf>
    <xf numFmtId="0" fontId="3" fillId="23" borderId="6" xfId="0" applyFont="1" applyFill="1" applyBorder="1"/>
    <xf numFmtId="0" fontId="3" fillId="23" borderId="0" xfId="0" applyFont="1" applyFill="1"/>
    <xf numFmtId="171" fontId="32" fillId="0" borderId="6" xfId="44" applyNumberFormat="1" applyFont="1" applyFill="1" applyBorder="1" applyAlignment="1">
      <alignment vertical="top" wrapText="1"/>
    </xf>
    <xf numFmtId="0" fontId="3" fillId="0" borderId="6" xfId="43" applyNumberFormat="1" applyFont="1" applyFill="1" applyBorder="1" applyAlignment="1">
      <alignment horizontal="justify" vertical="top" wrapText="1"/>
    </xf>
    <xf numFmtId="10" fontId="0" fillId="0" borderId="0" xfId="48" applyNumberFormat="1" applyFont="1" applyFill="1" applyAlignment="1">
      <alignment horizontal="right"/>
    </xf>
    <xf numFmtId="172" fontId="0" fillId="0" borderId="0" xfId="0" applyNumberFormat="1" applyFill="1" applyAlignment="1">
      <alignment horizontal="right"/>
    </xf>
    <xf numFmtId="166" fontId="21" fillId="0" borderId="14" xfId="0" applyNumberFormat="1" applyFont="1" applyFill="1" applyBorder="1"/>
    <xf numFmtId="167" fontId="18" fillId="24" borderId="6" xfId="30" applyNumberFormat="1" applyFont="1" applyFill="1" applyBorder="1" applyAlignment="1">
      <alignment horizontal="center" vertical="center" wrapText="1"/>
    </xf>
    <xf numFmtId="0" fontId="3" fillId="0" borderId="6" xfId="34" applyNumberFormat="1" applyFont="1" applyFill="1" applyBorder="1" applyAlignment="1">
      <alignment horizontal="left" vertical="top" wrapText="1"/>
    </xf>
    <xf numFmtId="0" fontId="16" fillId="0" borderId="6" xfId="34" applyNumberFormat="1" applyFont="1" applyFill="1" applyBorder="1" applyAlignment="1">
      <alignment horizontal="center" vertical="center" wrapText="1"/>
    </xf>
    <xf numFmtId="0" fontId="16" fillId="0" borderId="10" xfId="34" applyNumberFormat="1" applyFont="1" applyFill="1" applyBorder="1" applyAlignment="1">
      <alignment horizontal="center" vertical="center" wrapText="1"/>
    </xf>
    <xf numFmtId="0" fontId="4" fillId="0" borderId="0" xfId="34" applyFill="1"/>
    <xf numFmtId="0" fontId="18" fillId="24" borderId="6" xfId="34" applyNumberFormat="1" applyFont="1" applyFill="1" applyBorder="1" applyAlignment="1">
      <alignment horizontal="center" vertical="center" wrapText="1"/>
    </xf>
    <xf numFmtId="49" fontId="20" fillId="24" borderId="6" xfId="34" applyNumberFormat="1" applyFont="1" applyFill="1" applyBorder="1" applyAlignment="1">
      <alignment horizontal="center" vertical="center" wrapText="1"/>
    </xf>
    <xf numFmtId="49" fontId="18" fillId="24" borderId="6" xfId="34" applyNumberFormat="1" applyFont="1" applyFill="1" applyBorder="1" applyAlignment="1">
      <alignment horizontal="center" vertical="center" wrapText="1"/>
    </xf>
    <xf numFmtId="49" fontId="18" fillId="24" borderId="6" xfId="33" applyNumberFormat="1" applyFont="1" applyFill="1" applyBorder="1" applyAlignment="1">
      <alignment horizontal="center" vertical="center" wrapText="1"/>
    </xf>
    <xf numFmtId="3" fontId="18" fillId="24" borderId="6" xfId="34" applyNumberFormat="1" applyFont="1" applyFill="1" applyBorder="1" applyAlignment="1">
      <alignment horizontal="center" vertical="center" wrapText="1"/>
    </xf>
    <xf numFmtId="165" fontId="18" fillId="24" borderId="6" xfId="34"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9" fillId="0" borderId="0" xfId="0" applyFont="1" applyFill="1" applyBorder="1" applyAlignment="1">
      <alignment horizontal="left"/>
    </xf>
    <xf numFmtId="0" fontId="19" fillId="0" borderId="0" xfId="0" applyFont="1" applyFill="1" applyBorder="1" applyAlignment="1">
      <alignment horizontal="center"/>
    </xf>
    <xf numFmtId="0" fontId="19" fillId="0" borderId="13" xfId="0" applyFont="1" applyFill="1" applyBorder="1" applyAlignment="1">
      <alignment horizontal="left"/>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Hipervínculo" xfId="43" builtinId="8"/>
    <cellStyle name="Hipervínculo 2" xfId="47"/>
    <cellStyle name="Millares" xfId="30" builtinId="3"/>
    <cellStyle name="Millares 2" xfId="38"/>
    <cellStyle name="Millares 5" xfId="40"/>
    <cellStyle name="Neutral" xfId="31" builtinId="28" customBuiltin="1"/>
    <cellStyle name="Normal" xfId="0" builtinId="0"/>
    <cellStyle name="Normal 2" xfId="32"/>
    <cellStyle name="Normal 2 2" xfId="45"/>
    <cellStyle name="Normal 3" xfId="46"/>
    <cellStyle name="Normal 6" xfId="39"/>
    <cellStyle name="Normal 60" xfId="44"/>
    <cellStyle name="Normal 9" xfId="33"/>
    <cellStyle name="Normal 9 2" xfId="42"/>
    <cellStyle name="Normal_Hoja1" xfId="34"/>
    <cellStyle name="Output" xfId="35"/>
    <cellStyle name="Porcentaje" xfId="48" builtinId="5"/>
    <cellStyle name="Porcentaje 2 2" xfId="41"/>
    <cellStyle name="Title" xfId="36"/>
    <cellStyle name="Total" xfId="37" builtinId="25" customBuiltin="1"/>
  </cellStyles>
  <dxfs count="0"/>
  <tableStyles count="0" defaultTableStyle="TableStyleMedium2" defaultPivotStyle="PivotStyleLight16"/>
  <colors>
    <mruColors>
      <color rgb="FFCC99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467591</xdr:colOff>
      <xdr:row>9</xdr:row>
      <xdr:rowOff>17318</xdr:rowOff>
    </xdr:from>
    <xdr:ext cx="11105823" cy="2440476"/>
    <xdr:sp macro="" textlink="">
      <xdr:nvSpPr>
        <xdr:cNvPr id="22" name="Rectángulo 21"/>
        <xdr:cNvSpPr/>
      </xdr:nvSpPr>
      <xdr:spPr>
        <a:xfrm rot="19983748">
          <a:off x="7637318" y="7758545"/>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8</xdr:col>
      <xdr:colOff>38100</xdr:colOff>
      <xdr:row>20</xdr:row>
      <xdr:rowOff>1104899</xdr:rowOff>
    </xdr:from>
    <xdr:ext cx="11105823" cy="2440476"/>
    <xdr:sp macro="" textlink="">
      <xdr:nvSpPr>
        <xdr:cNvPr id="23" name="Rectángulo 22"/>
        <xdr:cNvSpPr/>
      </xdr:nvSpPr>
      <xdr:spPr>
        <a:xfrm rot="19983748">
          <a:off x="8534400" y="246887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838199</xdr:colOff>
      <xdr:row>33</xdr:row>
      <xdr:rowOff>723898</xdr:rowOff>
    </xdr:from>
    <xdr:ext cx="11105823" cy="2440476"/>
    <xdr:sp macro="" textlink="">
      <xdr:nvSpPr>
        <xdr:cNvPr id="24" name="Rectángulo 23"/>
        <xdr:cNvSpPr/>
      </xdr:nvSpPr>
      <xdr:spPr>
        <a:xfrm rot="19983748">
          <a:off x="8077199" y="4118609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685800</xdr:colOff>
      <xdr:row>40</xdr:row>
      <xdr:rowOff>342900</xdr:rowOff>
    </xdr:from>
    <xdr:ext cx="11105823" cy="2440476"/>
    <xdr:sp macro="" textlink="">
      <xdr:nvSpPr>
        <xdr:cNvPr id="25" name="Rectángulo 24"/>
        <xdr:cNvSpPr/>
      </xdr:nvSpPr>
      <xdr:spPr>
        <a:xfrm rot="19983748">
          <a:off x="7924800" y="57416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1104899</xdr:colOff>
      <xdr:row>47</xdr:row>
      <xdr:rowOff>1066801</xdr:rowOff>
    </xdr:from>
    <xdr:ext cx="11105823" cy="2440476"/>
    <xdr:sp macro="" textlink="">
      <xdr:nvSpPr>
        <xdr:cNvPr id="26" name="Rectángulo 25"/>
        <xdr:cNvSpPr/>
      </xdr:nvSpPr>
      <xdr:spPr>
        <a:xfrm rot="19983748">
          <a:off x="8343899" y="748284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8</xdr:col>
      <xdr:colOff>381000</xdr:colOff>
      <xdr:row>56</xdr:row>
      <xdr:rowOff>1676400</xdr:rowOff>
    </xdr:from>
    <xdr:ext cx="11105823" cy="2440476"/>
    <xdr:sp macro="" textlink="">
      <xdr:nvSpPr>
        <xdr:cNvPr id="27" name="Rectángulo 26"/>
        <xdr:cNvSpPr/>
      </xdr:nvSpPr>
      <xdr:spPr>
        <a:xfrm rot="19983748">
          <a:off x="8877300" y="91706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8</xdr:col>
      <xdr:colOff>76200</xdr:colOff>
      <xdr:row>65</xdr:row>
      <xdr:rowOff>1371599</xdr:rowOff>
    </xdr:from>
    <xdr:ext cx="11105823" cy="2440476"/>
    <xdr:sp macro="" textlink="">
      <xdr:nvSpPr>
        <xdr:cNvPr id="28" name="Rectángulo 27"/>
        <xdr:cNvSpPr/>
      </xdr:nvSpPr>
      <xdr:spPr>
        <a:xfrm rot="19983748">
          <a:off x="8572500" y="1085849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1181100</xdr:colOff>
      <xdr:row>75</xdr:row>
      <xdr:rowOff>2286000</xdr:rowOff>
    </xdr:from>
    <xdr:ext cx="11105823" cy="2440476"/>
    <xdr:sp macro="" textlink="">
      <xdr:nvSpPr>
        <xdr:cNvPr id="29" name="Rectángulo 28"/>
        <xdr:cNvSpPr/>
      </xdr:nvSpPr>
      <xdr:spPr>
        <a:xfrm rot="19983748">
          <a:off x="8420100" y="125425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1028700</xdr:colOff>
      <xdr:row>85</xdr:row>
      <xdr:rowOff>3619500</xdr:rowOff>
    </xdr:from>
    <xdr:ext cx="11105823" cy="2440476"/>
    <xdr:sp macro="" textlink="">
      <xdr:nvSpPr>
        <xdr:cNvPr id="30" name="Rectángulo 29"/>
        <xdr:cNvSpPr/>
      </xdr:nvSpPr>
      <xdr:spPr>
        <a:xfrm rot="19983748">
          <a:off x="8267700" y="142113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952500</xdr:colOff>
      <xdr:row>95</xdr:row>
      <xdr:rowOff>38101</xdr:rowOff>
    </xdr:from>
    <xdr:ext cx="11105823" cy="2440476"/>
    <xdr:sp macro="" textlink="">
      <xdr:nvSpPr>
        <xdr:cNvPr id="31" name="Rectángulo 30"/>
        <xdr:cNvSpPr/>
      </xdr:nvSpPr>
      <xdr:spPr>
        <a:xfrm rot="19983748">
          <a:off x="8191500" y="1585341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1028700</xdr:colOff>
      <xdr:row>103</xdr:row>
      <xdr:rowOff>1638300</xdr:rowOff>
    </xdr:from>
    <xdr:ext cx="11105823" cy="2440476"/>
    <xdr:sp macro="" textlink="">
      <xdr:nvSpPr>
        <xdr:cNvPr id="32" name="Rectángulo 31"/>
        <xdr:cNvSpPr/>
      </xdr:nvSpPr>
      <xdr:spPr>
        <a:xfrm rot="19983748">
          <a:off x="8267700" y="175831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1181101</xdr:colOff>
      <xdr:row>112</xdr:row>
      <xdr:rowOff>1143000</xdr:rowOff>
    </xdr:from>
    <xdr:ext cx="11105823" cy="2440476"/>
    <xdr:sp macro="" textlink="">
      <xdr:nvSpPr>
        <xdr:cNvPr id="33" name="Rectángulo 32"/>
        <xdr:cNvSpPr/>
      </xdr:nvSpPr>
      <xdr:spPr>
        <a:xfrm rot="19983748">
          <a:off x="8420101" y="1920621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990600</xdr:colOff>
      <xdr:row>122</xdr:row>
      <xdr:rowOff>1562101</xdr:rowOff>
    </xdr:from>
    <xdr:ext cx="11105823" cy="2440476"/>
    <xdr:sp macro="" textlink="">
      <xdr:nvSpPr>
        <xdr:cNvPr id="34" name="Rectángulo 33"/>
        <xdr:cNvSpPr/>
      </xdr:nvSpPr>
      <xdr:spPr>
        <a:xfrm rot="19983748">
          <a:off x="8229600" y="2083689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1181100</xdr:colOff>
      <xdr:row>129</xdr:row>
      <xdr:rowOff>304800</xdr:rowOff>
    </xdr:from>
    <xdr:ext cx="11105823" cy="2440476"/>
    <xdr:sp macro="" textlink="">
      <xdr:nvSpPr>
        <xdr:cNvPr id="35" name="Rectángulo 34"/>
        <xdr:cNvSpPr/>
      </xdr:nvSpPr>
      <xdr:spPr>
        <a:xfrm rot="19983748">
          <a:off x="8420100" y="2241804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8</xdr:col>
      <xdr:colOff>38100</xdr:colOff>
      <xdr:row>140</xdr:row>
      <xdr:rowOff>952501</xdr:rowOff>
    </xdr:from>
    <xdr:ext cx="11105823" cy="2440476"/>
    <xdr:sp macro="" textlink="">
      <xdr:nvSpPr>
        <xdr:cNvPr id="36" name="Rectángulo 35"/>
        <xdr:cNvSpPr/>
      </xdr:nvSpPr>
      <xdr:spPr>
        <a:xfrm rot="19983748">
          <a:off x="8534400" y="2414778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990600</xdr:colOff>
      <xdr:row>150</xdr:row>
      <xdr:rowOff>419100</xdr:rowOff>
    </xdr:from>
    <xdr:ext cx="11105823" cy="2440476"/>
    <xdr:sp macro="" textlink="">
      <xdr:nvSpPr>
        <xdr:cNvPr id="37" name="Rectángulo 36"/>
        <xdr:cNvSpPr/>
      </xdr:nvSpPr>
      <xdr:spPr>
        <a:xfrm rot="19983748">
          <a:off x="8229600" y="2593086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1143002</xdr:colOff>
      <xdr:row>158</xdr:row>
      <xdr:rowOff>457200</xdr:rowOff>
    </xdr:from>
    <xdr:ext cx="11105823" cy="2440476"/>
    <xdr:sp macro="" textlink="">
      <xdr:nvSpPr>
        <xdr:cNvPr id="38" name="Rectángulo 37"/>
        <xdr:cNvSpPr/>
      </xdr:nvSpPr>
      <xdr:spPr>
        <a:xfrm rot="19983748">
          <a:off x="8382002" y="2758821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1143000</xdr:colOff>
      <xdr:row>171</xdr:row>
      <xdr:rowOff>304800</xdr:rowOff>
    </xdr:from>
    <xdr:ext cx="11105823" cy="2440476"/>
    <xdr:sp macro="" textlink="">
      <xdr:nvSpPr>
        <xdr:cNvPr id="39" name="Rectángulo 38"/>
        <xdr:cNvSpPr/>
      </xdr:nvSpPr>
      <xdr:spPr>
        <a:xfrm rot="19983748">
          <a:off x="8382000" y="292874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8</xdr:col>
      <xdr:colOff>114302</xdr:colOff>
      <xdr:row>182</xdr:row>
      <xdr:rowOff>419100</xdr:rowOff>
    </xdr:from>
    <xdr:ext cx="11105823" cy="2440476"/>
    <xdr:sp macro="" textlink="">
      <xdr:nvSpPr>
        <xdr:cNvPr id="40" name="Rectángulo 39"/>
        <xdr:cNvSpPr/>
      </xdr:nvSpPr>
      <xdr:spPr>
        <a:xfrm rot="19983748">
          <a:off x="8610602" y="308152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193"/>
  <sheetViews>
    <sheetView showGridLines="0" tabSelected="1" view="pageBreakPreview" zoomScale="62" zoomScaleNormal="55" zoomScaleSheetLayoutView="62" workbookViewId="0">
      <pane ySplit="6" topLeftCell="A7" activePane="bottomLeft" state="frozen"/>
      <selection pane="bottomLeft" activeCell="I185" sqref="I185"/>
    </sheetView>
  </sheetViews>
  <sheetFormatPr baseColWidth="10" defaultColWidth="9.140625" defaultRowHeight="12.75" x14ac:dyDescent="0.2"/>
  <cols>
    <col min="1" max="1" width="8" style="62" customWidth="1"/>
    <col min="2" max="2" width="18" style="16" customWidth="1"/>
    <col min="3" max="3" width="14" style="62" customWidth="1"/>
    <col min="4" max="4" width="14.140625" style="16" customWidth="1"/>
    <col min="5" max="5" width="18.140625" style="62" customWidth="1"/>
    <col min="6" max="6" width="20" style="63" customWidth="1"/>
    <col min="7" max="7" width="15.42578125" style="64" customWidth="1"/>
    <col min="8" max="8" width="18.7109375" style="64" customWidth="1"/>
    <col min="9" max="9" width="18.140625" style="65" customWidth="1"/>
    <col min="10" max="10" width="21.42578125" style="65" customWidth="1"/>
    <col min="11" max="11" width="22.140625" style="65" customWidth="1"/>
    <col min="12" max="12" width="13.7109375" style="66" customWidth="1"/>
    <col min="13" max="13" width="11.7109375" style="66" customWidth="1"/>
    <col min="14" max="14" width="17.42578125" style="62" customWidth="1"/>
    <col min="15" max="15" width="15.28515625" style="66" customWidth="1"/>
    <col min="16" max="16" width="17.140625" style="16" customWidth="1"/>
    <col min="17" max="17" width="43.140625" style="16" customWidth="1"/>
    <col min="18" max="18" width="51.28515625" style="16" customWidth="1"/>
    <col min="19" max="19" width="18" style="16" customWidth="1"/>
    <col min="20" max="20" width="29" style="16" customWidth="1"/>
    <col min="21" max="21" width="13.7109375" style="16" customWidth="1"/>
    <col min="22" max="22" width="17" style="16" hidden="1" customWidth="1"/>
    <col min="23" max="23" width="18.85546875" style="16" hidden="1" customWidth="1"/>
    <col min="24" max="24" width="18.42578125" style="16" hidden="1" customWidth="1"/>
    <col min="25" max="25" width="11.42578125" style="16" hidden="1" customWidth="1"/>
    <col min="26" max="251" width="11.42578125" style="16" customWidth="1"/>
    <col min="252" max="16384" width="9.140625" style="16"/>
  </cols>
  <sheetData>
    <row r="1" spans="1:234" ht="22.5" customHeight="1" x14ac:dyDescent="0.2">
      <c r="A1" s="88"/>
      <c r="B1" s="89"/>
      <c r="C1" s="184" t="s">
        <v>303</v>
      </c>
      <c r="D1" s="184"/>
      <c r="E1" s="184"/>
      <c r="F1" s="184"/>
      <c r="G1" s="184"/>
      <c r="H1" s="184"/>
      <c r="I1" s="184"/>
      <c r="J1" s="184"/>
      <c r="K1" s="184"/>
      <c r="L1" s="184"/>
      <c r="M1" s="184"/>
      <c r="N1" s="184"/>
      <c r="O1" s="184"/>
      <c r="P1" s="184"/>
      <c r="Q1" s="184"/>
      <c r="R1" s="185"/>
      <c r="S1" s="90"/>
      <c r="T1" s="90"/>
      <c r="U1" s="89"/>
    </row>
    <row r="2" spans="1:234" ht="18" customHeight="1" x14ac:dyDescent="0.2">
      <c r="A2" s="91"/>
      <c r="B2" s="92"/>
      <c r="C2" s="186"/>
      <c r="D2" s="186"/>
      <c r="E2" s="186"/>
      <c r="F2" s="186"/>
      <c r="G2" s="186"/>
      <c r="H2" s="186"/>
      <c r="I2" s="186"/>
      <c r="J2" s="186"/>
      <c r="K2" s="186"/>
      <c r="L2" s="186"/>
      <c r="M2" s="186"/>
      <c r="N2" s="186"/>
      <c r="O2" s="186"/>
      <c r="P2" s="186"/>
      <c r="Q2" s="186"/>
      <c r="R2" s="187"/>
      <c r="S2" s="93"/>
      <c r="T2" s="93"/>
      <c r="U2" s="92"/>
    </row>
    <row r="3" spans="1:234" ht="23.25" customHeight="1" x14ac:dyDescent="0.2">
      <c r="A3" s="91"/>
      <c r="B3" s="92"/>
      <c r="C3" s="186"/>
      <c r="D3" s="186"/>
      <c r="E3" s="186"/>
      <c r="F3" s="186"/>
      <c r="G3" s="186"/>
      <c r="H3" s="186"/>
      <c r="I3" s="186"/>
      <c r="J3" s="186"/>
      <c r="K3" s="186"/>
      <c r="L3" s="186"/>
      <c r="M3" s="186"/>
      <c r="N3" s="186"/>
      <c r="O3" s="186"/>
      <c r="P3" s="186"/>
      <c r="Q3" s="186"/>
      <c r="R3" s="187"/>
      <c r="S3" s="93"/>
      <c r="T3" s="93"/>
      <c r="U3" s="92"/>
    </row>
    <row r="4" spans="1:234" ht="24.75" customHeight="1" x14ac:dyDescent="0.2">
      <c r="A4" s="91"/>
      <c r="B4" s="92"/>
      <c r="C4" s="186"/>
      <c r="D4" s="186"/>
      <c r="E4" s="186"/>
      <c r="F4" s="186"/>
      <c r="G4" s="186"/>
      <c r="H4" s="186"/>
      <c r="I4" s="186"/>
      <c r="J4" s="186"/>
      <c r="K4" s="186"/>
      <c r="L4" s="186"/>
      <c r="M4" s="186"/>
      <c r="N4" s="186"/>
      <c r="O4" s="186"/>
      <c r="P4" s="186"/>
      <c r="Q4" s="186"/>
      <c r="R4" s="187"/>
      <c r="S4" s="93"/>
      <c r="T4" s="93"/>
      <c r="U4" s="92"/>
    </row>
    <row r="5" spans="1:234" ht="16.5" customHeight="1" x14ac:dyDescent="0.25">
      <c r="A5" s="91"/>
      <c r="B5" s="92"/>
      <c r="C5" s="188" t="s">
        <v>683</v>
      </c>
      <c r="D5" s="188"/>
      <c r="E5" s="188"/>
      <c r="F5" s="188"/>
      <c r="G5" s="188"/>
      <c r="H5" s="188"/>
      <c r="I5" s="188"/>
      <c r="J5" s="188"/>
      <c r="K5" s="188"/>
      <c r="L5" s="188"/>
      <c r="M5" s="188"/>
      <c r="N5" s="189"/>
      <c r="O5" s="188"/>
      <c r="P5" s="188"/>
      <c r="Q5" s="188"/>
      <c r="R5" s="190"/>
      <c r="S5" s="93"/>
      <c r="T5" s="93"/>
      <c r="U5" s="92"/>
    </row>
    <row r="6" spans="1:234" ht="103.5" customHeight="1" x14ac:dyDescent="0.25">
      <c r="A6" s="179" t="s">
        <v>587</v>
      </c>
      <c r="B6" s="180" t="s">
        <v>27</v>
      </c>
      <c r="C6" s="180" t="s">
        <v>1</v>
      </c>
      <c r="D6" s="180" t="s">
        <v>2</v>
      </c>
      <c r="E6" s="180" t="s">
        <v>3</v>
      </c>
      <c r="F6" s="180" t="s">
        <v>4</v>
      </c>
      <c r="G6" s="181" t="s">
        <v>5</v>
      </c>
      <c r="H6" s="181" t="s">
        <v>6</v>
      </c>
      <c r="I6" s="181" t="s">
        <v>7</v>
      </c>
      <c r="J6" s="173" t="s">
        <v>197</v>
      </c>
      <c r="K6" s="173" t="s">
        <v>8</v>
      </c>
      <c r="L6" s="182" t="s">
        <v>9</v>
      </c>
      <c r="M6" s="182" t="s">
        <v>10</v>
      </c>
      <c r="N6" s="183" t="s">
        <v>11</v>
      </c>
      <c r="O6" s="182" t="s">
        <v>12</v>
      </c>
      <c r="P6" s="182" t="s">
        <v>13</v>
      </c>
      <c r="Q6" s="178" t="s">
        <v>14</v>
      </c>
      <c r="R6" s="178" t="s">
        <v>15</v>
      </c>
      <c r="S6" s="178" t="s">
        <v>191</v>
      </c>
      <c r="T6" s="178" t="s">
        <v>290</v>
      </c>
      <c r="U6" s="178" t="s">
        <v>192</v>
      </c>
      <c r="V6" s="175" t="s">
        <v>193</v>
      </c>
      <c r="W6" s="175" t="s">
        <v>194</v>
      </c>
      <c r="X6" s="176" t="s">
        <v>195</v>
      </c>
      <c r="Y6" s="94"/>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row>
    <row r="7" spans="1:234" s="34" customFormat="1" ht="174" customHeight="1" x14ac:dyDescent="0.2">
      <c r="A7" s="17">
        <v>1</v>
      </c>
      <c r="B7" s="18" t="s">
        <v>71</v>
      </c>
      <c r="C7" s="19" t="s">
        <v>16</v>
      </c>
      <c r="D7" s="20" t="s">
        <v>170</v>
      </c>
      <c r="E7" s="21">
        <v>3120212</v>
      </c>
      <c r="F7" s="22" t="s">
        <v>49</v>
      </c>
      <c r="G7" s="23" t="s">
        <v>29</v>
      </c>
      <c r="H7" s="3" t="s">
        <v>50</v>
      </c>
      <c r="I7" s="9">
        <f>+J7</f>
        <v>3290000</v>
      </c>
      <c r="J7" s="9">
        <v>3290000</v>
      </c>
      <c r="K7" s="24">
        <v>42459</v>
      </c>
      <c r="L7" s="24">
        <v>42599</v>
      </c>
      <c r="M7" s="24">
        <v>42604</v>
      </c>
      <c r="N7" s="25">
        <v>45</v>
      </c>
      <c r="O7" s="24">
        <v>42650</v>
      </c>
      <c r="P7" s="26" t="s">
        <v>561</v>
      </c>
      <c r="Q7" s="27" t="s">
        <v>560</v>
      </c>
      <c r="R7" s="28" t="s">
        <v>55</v>
      </c>
      <c r="S7" s="29" t="s">
        <v>218</v>
      </c>
      <c r="T7" s="28" t="s">
        <v>696</v>
      </c>
      <c r="U7" s="31" t="s">
        <v>211</v>
      </c>
      <c r="V7" s="32"/>
      <c r="W7" s="32"/>
      <c r="X7" s="32"/>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row>
    <row r="8" spans="1:234" s="34" customFormat="1" ht="112.5" customHeight="1" x14ac:dyDescent="0.2">
      <c r="A8" s="17"/>
      <c r="B8" s="56" t="s">
        <v>163</v>
      </c>
      <c r="C8" s="78">
        <v>33</v>
      </c>
      <c r="D8" s="118" t="s">
        <v>189</v>
      </c>
      <c r="E8" s="43" t="s">
        <v>391</v>
      </c>
      <c r="F8" s="15" t="s">
        <v>392</v>
      </c>
      <c r="G8" s="15" t="s">
        <v>159</v>
      </c>
      <c r="H8" s="15" t="s">
        <v>160</v>
      </c>
      <c r="I8" s="7">
        <f>5372076-2463350</f>
        <v>2908726</v>
      </c>
      <c r="J8" s="168"/>
      <c r="K8" s="24">
        <v>42565</v>
      </c>
      <c r="L8" s="24">
        <f>+K8+63</f>
        <v>42628</v>
      </c>
      <c r="M8" s="24">
        <f t="shared" ref="M8:M12" si="0">+L8+7</f>
        <v>42635</v>
      </c>
      <c r="N8" s="119" t="s">
        <v>239</v>
      </c>
      <c r="O8" s="24">
        <v>42659</v>
      </c>
      <c r="P8" s="108" t="s">
        <v>161</v>
      </c>
      <c r="Q8" s="77" t="s">
        <v>678</v>
      </c>
      <c r="R8" s="146" t="s">
        <v>162</v>
      </c>
      <c r="S8" s="31" t="s">
        <v>412</v>
      </c>
      <c r="T8" s="77" t="s">
        <v>677</v>
      </c>
      <c r="U8" s="76"/>
      <c r="V8" s="13"/>
      <c r="W8" s="13"/>
      <c r="X8" s="13"/>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row>
    <row r="9" spans="1:234" s="34" customFormat="1" ht="112.5" customHeight="1" x14ac:dyDescent="0.2">
      <c r="A9" s="17">
        <v>2</v>
      </c>
      <c r="B9" s="56" t="s">
        <v>163</v>
      </c>
      <c r="C9" s="78">
        <v>33</v>
      </c>
      <c r="D9" s="118" t="s">
        <v>189</v>
      </c>
      <c r="E9" s="43" t="s">
        <v>391</v>
      </c>
      <c r="F9" s="15" t="s">
        <v>392</v>
      </c>
      <c r="G9" s="15" t="s">
        <v>159</v>
      </c>
      <c r="H9" s="15" t="s">
        <v>160</v>
      </c>
      <c r="I9" s="7">
        <v>2463350</v>
      </c>
      <c r="J9" s="168">
        <v>2463350</v>
      </c>
      <c r="K9" s="24">
        <v>42565</v>
      </c>
      <c r="L9" s="24">
        <v>42636</v>
      </c>
      <c r="M9" s="24">
        <v>42646</v>
      </c>
      <c r="N9" s="119">
        <v>20</v>
      </c>
      <c r="O9" s="24">
        <v>42674</v>
      </c>
      <c r="P9" s="108" t="s">
        <v>161</v>
      </c>
      <c r="Q9" s="77" t="s">
        <v>413</v>
      </c>
      <c r="R9" s="146" t="s">
        <v>162</v>
      </c>
      <c r="S9" s="31" t="s">
        <v>412</v>
      </c>
      <c r="T9" s="77" t="s">
        <v>697</v>
      </c>
      <c r="U9" s="76" t="s">
        <v>211</v>
      </c>
      <c r="V9" s="13"/>
      <c r="W9" s="13"/>
      <c r="X9" s="13"/>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row>
    <row r="10" spans="1:234" s="34" customFormat="1" ht="111" customHeight="1" x14ac:dyDescent="0.2">
      <c r="A10" s="17">
        <f>+A9+1</f>
        <v>3</v>
      </c>
      <c r="B10" s="56" t="s">
        <v>163</v>
      </c>
      <c r="C10" s="78">
        <v>33</v>
      </c>
      <c r="D10" s="118" t="s">
        <v>189</v>
      </c>
      <c r="E10" s="43" t="s">
        <v>391</v>
      </c>
      <c r="F10" s="15" t="s">
        <v>392</v>
      </c>
      <c r="G10" s="120" t="s">
        <v>159</v>
      </c>
      <c r="H10" s="121" t="s">
        <v>160</v>
      </c>
      <c r="I10" s="7">
        <v>834667</v>
      </c>
      <c r="J10" s="13"/>
      <c r="K10" s="24">
        <v>42578</v>
      </c>
      <c r="L10" s="24">
        <f>+K10+63</f>
        <v>42641</v>
      </c>
      <c r="M10" s="24">
        <f t="shared" si="0"/>
        <v>42648</v>
      </c>
      <c r="N10" s="17">
        <v>20</v>
      </c>
      <c r="O10" s="24">
        <f>+M10+N10</f>
        <v>42668</v>
      </c>
      <c r="P10" s="77" t="s">
        <v>359</v>
      </c>
      <c r="Q10" s="77" t="s">
        <v>505</v>
      </c>
      <c r="R10" s="80" t="s">
        <v>358</v>
      </c>
      <c r="S10" s="147" t="s">
        <v>412</v>
      </c>
      <c r="T10" s="146" t="s">
        <v>434</v>
      </c>
      <c r="U10" s="76" t="s">
        <v>347</v>
      </c>
      <c r="V10" s="13"/>
      <c r="W10" s="13"/>
      <c r="X10" s="13"/>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row>
    <row r="11" spans="1:234" s="34" customFormat="1" ht="150" customHeight="1" x14ac:dyDescent="0.2">
      <c r="A11" s="17">
        <f t="shared" ref="A11:A60" si="1">+A10+1</f>
        <v>4</v>
      </c>
      <c r="B11" s="56" t="s">
        <v>163</v>
      </c>
      <c r="C11" s="78">
        <v>33</v>
      </c>
      <c r="D11" s="122" t="s">
        <v>189</v>
      </c>
      <c r="E11" s="43" t="s">
        <v>391</v>
      </c>
      <c r="F11" s="15" t="s">
        <v>392</v>
      </c>
      <c r="G11" s="15" t="s">
        <v>159</v>
      </c>
      <c r="H11" s="15" t="s">
        <v>56</v>
      </c>
      <c r="I11" s="141">
        <v>5495344</v>
      </c>
      <c r="J11" s="172"/>
      <c r="K11" s="24">
        <v>42517</v>
      </c>
      <c r="L11" s="24">
        <v>42609</v>
      </c>
      <c r="M11" s="24">
        <f t="shared" si="0"/>
        <v>42616</v>
      </c>
      <c r="N11" s="123">
        <v>30</v>
      </c>
      <c r="O11" s="24">
        <f>+M11+N11</f>
        <v>42646</v>
      </c>
      <c r="P11" s="15" t="s">
        <v>199</v>
      </c>
      <c r="Q11" s="77" t="s">
        <v>400</v>
      </c>
      <c r="R11" s="80" t="s">
        <v>200</v>
      </c>
      <c r="S11" s="147" t="s">
        <v>412</v>
      </c>
      <c r="T11" s="146" t="s">
        <v>634</v>
      </c>
      <c r="U11" s="76" t="s">
        <v>347</v>
      </c>
      <c r="V11" s="13"/>
      <c r="W11" s="13"/>
      <c r="X11" s="13"/>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row>
    <row r="12" spans="1:234" s="34" customFormat="1" ht="111.75" customHeight="1" x14ac:dyDescent="0.2">
      <c r="A12" s="17">
        <f t="shared" si="1"/>
        <v>5</v>
      </c>
      <c r="B12" s="56" t="s">
        <v>163</v>
      </c>
      <c r="C12" s="78">
        <v>33</v>
      </c>
      <c r="D12" s="122" t="s">
        <v>189</v>
      </c>
      <c r="E12" s="43" t="s">
        <v>391</v>
      </c>
      <c r="F12" s="15" t="s">
        <v>392</v>
      </c>
      <c r="G12" s="15" t="s">
        <v>159</v>
      </c>
      <c r="H12" s="15" t="s">
        <v>56</v>
      </c>
      <c r="I12" s="141">
        <v>28493257</v>
      </c>
      <c r="J12" s="172"/>
      <c r="K12" s="24">
        <v>42489</v>
      </c>
      <c r="L12" s="24">
        <f>+K12+63</f>
        <v>42552</v>
      </c>
      <c r="M12" s="24">
        <f t="shared" si="0"/>
        <v>42559</v>
      </c>
      <c r="N12" s="123">
        <v>60</v>
      </c>
      <c r="O12" s="24">
        <f>+M12+N12</f>
        <v>42619</v>
      </c>
      <c r="P12" s="15" t="s">
        <v>201</v>
      </c>
      <c r="Q12" s="77" t="s">
        <v>602</v>
      </c>
      <c r="R12" s="80" t="s">
        <v>202</v>
      </c>
      <c r="S12" s="147" t="s">
        <v>412</v>
      </c>
      <c r="T12" s="80" t="s">
        <v>682</v>
      </c>
      <c r="U12" s="3" t="s">
        <v>347</v>
      </c>
      <c r="V12" s="13"/>
      <c r="W12" s="13"/>
      <c r="X12" s="13"/>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row>
    <row r="13" spans="1:234" s="34" customFormat="1" ht="86.25" customHeight="1" x14ac:dyDescent="0.2">
      <c r="A13" s="17">
        <f t="shared" si="1"/>
        <v>6</v>
      </c>
      <c r="B13" s="56" t="s">
        <v>163</v>
      </c>
      <c r="C13" s="36">
        <v>33</v>
      </c>
      <c r="D13" s="37" t="s">
        <v>189</v>
      </c>
      <c r="E13" s="43" t="s">
        <v>391</v>
      </c>
      <c r="F13" s="15" t="s">
        <v>392</v>
      </c>
      <c r="G13" s="26" t="s">
        <v>60</v>
      </c>
      <c r="H13" s="3" t="s">
        <v>25</v>
      </c>
      <c r="I13" s="6">
        <v>15000000</v>
      </c>
      <c r="J13" s="14"/>
      <c r="K13" s="24">
        <v>42569</v>
      </c>
      <c r="L13" s="24">
        <v>42600</v>
      </c>
      <c r="M13" s="24">
        <f>+L13+5</f>
        <v>42605</v>
      </c>
      <c r="N13" s="38">
        <v>360</v>
      </c>
      <c r="O13" s="24">
        <v>42969</v>
      </c>
      <c r="P13" s="26" t="s">
        <v>164</v>
      </c>
      <c r="Q13" s="3" t="s">
        <v>414</v>
      </c>
      <c r="R13" s="28" t="s">
        <v>203</v>
      </c>
      <c r="S13" s="147" t="s">
        <v>412</v>
      </c>
      <c r="T13" s="28" t="s">
        <v>415</v>
      </c>
      <c r="U13" s="3" t="s">
        <v>347</v>
      </c>
      <c r="V13" s="13"/>
      <c r="W13" s="13"/>
      <c r="X13" s="13"/>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row>
    <row r="14" spans="1:234" s="34" customFormat="1" ht="111.75" customHeight="1" x14ac:dyDescent="0.2">
      <c r="A14" s="17">
        <f t="shared" si="1"/>
        <v>7</v>
      </c>
      <c r="B14" s="56" t="s">
        <v>163</v>
      </c>
      <c r="C14" s="78">
        <v>33</v>
      </c>
      <c r="D14" s="122" t="s">
        <v>189</v>
      </c>
      <c r="E14" s="43" t="s">
        <v>391</v>
      </c>
      <c r="F14" s="15" t="s">
        <v>392</v>
      </c>
      <c r="G14" s="15" t="s">
        <v>159</v>
      </c>
      <c r="H14" s="15" t="s">
        <v>165</v>
      </c>
      <c r="I14" s="7">
        <v>7000000</v>
      </c>
      <c r="J14" s="13"/>
      <c r="K14" s="24">
        <v>42592</v>
      </c>
      <c r="L14" s="24">
        <f>+K14+63</f>
        <v>42655</v>
      </c>
      <c r="M14" s="24">
        <f>+L14+7</f>
        <v>42662</v>
      </c>
      <c r="N14" s="123">
        <v>60</v>
      </c>
      <c r="O14" s="24">
        <f>+M14+N14</f>
        <v>42722</v>
      </c>
      <c r="P14" s="15" t="s">
        <v>166</v>
      </c>
      <c r="Q14" s="77" t="s">
        <v>603</v>
      </c>
      <c r="R14" s="146" t="s">
        <v>604</v>
      </c>
      <c r="S14" s="147" t="s">
        <v>412</v>
      </c>
      <c r="T14" s="28" t="s">
        <v>607</v>
      </c>
      <c r="U14" s="3" t="s">
        <v>347</v>
      </c>
      <c r="V14" s="13"/>
      <c r="W14" s="13"/>
      <c r="X14" s="13"/>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row>
    <row r="15" spans="1:234" s="34" customFormat="1" ht="93" customHeight="1" x14ac:dyDescent="0.2">
      <c r="A15" s="17">
        <f t="shared" si="1"/>
        <v>8</v>
      </c>
      <c r="B15" s="56" t="s">
        <v>163</v>
      </c>
      <c r="C15" s="125">
        <v>33</v>
      </c>
      <c r="D15" s="122" t="s">
        <v>189</v>
      </c>
      <c r="E15" s="43" t="s">
        <v>391</v>
      </c>
      <c r="F15" s="15" t="s">
        <v>392</v>
      </c>
      <c r="G15" s="15" t="s">
        <v>159</v>
      </c>
      <c r="H15" s="15" t="s">
        <v>165</v>
      </c>
      <c r="I15" s="5">
        <v>5500000</v>
      </c>
      <c r="J15" s="13"/>
      <c r="K15" s="24">
        <v>42613</v>
      </c>
      <c r="L15" s="24">
        <f>+K15+63</f>
        <v>42676</v>
      </c>
      <c r="M15" s="24">
        <f>+L15+7</f>
        <v>42683</v>
      </c>
      <c r="N15" s="38">
        <v>60</v>
      </c>
      <c r="O15" s="24">
        <f>+M15+N15</f>
        <v>42743</v>
      </c>
      <c r="P15" s="15" t="s">
        <v>166</v>
      </c>
      <c r="Q15" s="77" t="s">
        <v>401</v>
      </c>
      <c r="R15" s="28" t="s">
        <v>169</v>
      </c>
      <c r="S15" s="147" t="s">
        <v>412</v>
      </c>
      <c r="T15" s="28" t="s">
        <v>608</v>
      </c>
      <c r="U15" s="3" t="s">
        <v>347</v>
      </c>
      <c r="V15" s="13"/>
      <c r="W15" s="13"/>
      <c r="X15" s="13"/>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row>
    <row r="16" spans="1:234" s="34" customFormat="1" ht="147" customHeight="1" x14ac:dyDescent="0.2">
      <c r="A16" s="17">
        <f t="shared" si="1"/>
        <v>9</v>
      </c>
      <c r="B16" s="18" t="s">
        <v>0</v>
      </c>
      <c r="C16" s="19" t="s">
        <v>16</v>
      </c>
      <c r="D16" s="20" t="s">
        <v>170</v>
      </c>
      <c r="E16" s="21" t="s">
        <v>17</v>
      </c>
      <c r="F16" s="22" t="s">
        <v>18</v>
      </c>
      <c r="G16" s="23" t="s">
        <v>175</v>
      </c>
      <c r="H16" s="3" t="s">
        <v>19</v>
      </c>
      <c r="I16" s="9">
        <v>85000000</v>
      </c>
      <c r="J16" s="9"/>
      <c r="K16" s="24">
        <v>42552</v>
      </c>
      <c r="L16" s="24">
        <v>42661</v>
      </c>
      <c r="M16" s="24">
        <v>42668</v>
      </c>
      <c r="N16" s="25">
        <v>365</v>
      </c>
      <c r="O16" s="24">
        <f>M16+N16</f>
        <v>43033</v>
      </c>
      <c r="P16" s="26" t="s">
        <v>20</v>
      </c>
      <c r="Q16" s="27" t="s">
        <v>652</v>
      </c>
      <c r="R16" s="28" t="s">
        <v>21</v>
      </c>
      <c r="S16" s="29" t="s">
        <v>600</v>
      </c>
      <c r="T16" s="28" t="s">
        <v>601</v>
      </c>
      <c r="U16" s="84"/>
      <c r="V16" s="32"/>
      <c r="W16" s="32"/>
      <c r="X16" s="32"/>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row>
    <row r="17" spans="1:234" s="34" customFormat="1" ht="100.5" customHeight="1" x14ac:dyDescent="0.2">
      <c r="A17" s="17">
        <f t="shared" si="1"/>
        <v>10</v>
      </c>
      <c r="B17" s="18" t="s">
        <v>0</v>
      </c>
      <c r="C17" s="73" t="s">
        <v>22</v>
      </c>
      <c r="D17" s="3" t="s">
        <v>23</v>
      </c>
      <c r="E17" s="83" t="s">
        <v>398</v>
      </c>
      <c r="F17" s="23" t="s">
        <v>399</v>
      </c>
      <c r="G17" s="26" t="s">
        <v>24</v>
      </c>
      <c r="H17" s="3" t="s">
        <v>25</v>
      </c>
      <c r="I17" s="10">
        <v>80000000</v>
      </c>
      <c r="J17" s="10"/>
      <c r="K17" s="24">
        <v>42552</v>
      </c>
      <c r="L17" s="24">
        <v>42661</v>
      </c>
      <c r="M17" s="24">
        <v>42566</v>
      </c>
      <c r="N17" s="38">
        <v>240</v>
      </c>
      <c r="O17" s="24">
        <f>M17+N17</f>
        <v>42806</v>
      </c>
      <c r="P17" s="37" t="s">
        <v>301</v>
      </c>
      <c r="Q17" s="3" t="s">
        <v>578</v>
      </c>
      <c r="R17" s="28" t="s">
        <v>26</v>
      </c>
      <c r="S17" s="29" t="s">
        <v>600</v>
      </c>
      <c r="T17" s="32"/>
      <c r="U17" s="84"/>
      <c r="V17" s="32"/>
      <c r="W17" s="32"/>
      <c r="X17" s="32"/>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row>
    <row r="18" spans="1:234" s="96" customFormat="1" ht="119.25" customHeight="1" x14ac:dyDescent="0.2">
      <c r="A18" s="17">
        <f t="shared" si="1"/>
        <v>11</v>
      </c>
      <c r="B18" s="18" t="s">
        <v>71</v>
      </c>
      <c r="C18" s="19">
        <v>31201</v>
      </c>
      <c r="D18" s="20" t="s">
        <v>98</v>
      </c>
      <c r="E18" s="21">
        <v>3120101</v>
      </c>
      <c r="F18" s="22" t="s">
        <v>177</v>
      </c>
      <c r="G18" s="23" t="s">
        <v>284</v>
      </c>
      <c r="H18" s="3" t="s">
        <v>19</v>
      </c>
      <c r="I18" s="11">
        <v>3754266</v>
      </c>
      <c r="J18" s="11">
        <v>3754266</v>
      </c>
      <c r="K18" s="24">
        <v>42474</v>
      </c>
      <c r="L18" s="24">
        <v>42507</v>
      </c>
      <c r="M18" s="24">
        <v>42514</v>
      </c>
      <c r="N18" s="25">
        <v>240</v>
      </c>
      <c r="O18" s="24">
        <v>42734</v>
      </c>
      <c r="P18" s="26" t="s">
        <v>307</v>
      </c>
      <c r="Q18" s="27" t="s">
        <v>333</v>
      </c>
      <c r="R18" s="28" t="s">
        <v>234</v>
      </c>
      <c r="S18" s="3" t="s">
        <v>218</v>
      </c>
      <c r="T18" s="3" t="s">
        <v>698</v>
      </c>
      <c r="U18" s="3" t="s">
        <v>211</v>
      </c>
      <c r="V18" s="32"/>
      <c r="W18" s="32"/>
      <c r="X18" s="32"/>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row>
    <row r="19" spans="1:234" s="34" customFormat="1" ht="89.25" customHeight="1" x14ac:dyDescent="0.2">
      <c r="A19" s="17">
        <f t="shared" si="1"/>
        <v>12</v>
      </c>
      <c r="B19" s="18" t="s">
        <v>71</v>
      </c>
      <c r="C19" s="19">
        <v>31201</v>
      </c>
      <c r="D19" s="20" t="s">
        <v>98</v>
      </c>
      <c r="E19" s="21">
        <v>3120101</v>
      </c>
      <c r="F19" s="22" t="s">
        <v>177</v>
      </c>
      <c r="G19" s="23" t="s">
        <v>284</v>
      </c>
      <c r="H19" s="3" t="s">
        <v>19</v>
      </c>
      <c r="I19" s="11">
        <v>5549873</v>
      </c>
      <c r="J19" s="11">
        <v>5549873</v>
      </c>
      <c r="K19" s="24">
        <v>42474</v>
      </c>
      <c r="L19" s="24">
        <v>42507</v>
      </c>
      <c r="M19" s="24">
        <v>42514</v>
      </c>
      <c r="N19" s="25">
        <v>240</v>
      </c>
      <c r="O19" s="24">
        <v>42734</v>
      </c>
      <c r="P19" s="26" t="s">
        <v>307</v>
      </c>
      <c r="Q19" s="27" t="s">
        <v>333</v>
      </c>
      <c r="R19" s="28" t="s">
        <v>234</v>
      </c>
      <c r="S19" s="3" t="s">
        <v>218</v>
      </c>
      <c r="T19" s="3" t="s">
        <v>701</v>
      </c>
      <c r="U19" s="3" t="s">
        <v>211</v>
      </c>
      <c r="V19" s="32"/>
      <c r="W19" s="32"/>
      <c r="X19" s="32"/>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row>
    <row r="20" spans="1:234" s="34" customFormat="1" ht="118.5" customHeight="1" x14ac:dyDescent="0.2">
      <c r="A20" s="17">
        <f t="shared" si="1"/>
        <v>13</v>
      </c>
      <c r="B20" s="18" t="s">
        <v>71</v>
      </c>
      <c r="C20" s="19">
        <v>31201</v>
      </c>
      <c r="D20" s="20" t="s">
        <v>98</v>
      </c>
      <c r="E20" s="21">
        <v>3120101</v>
      </c>
      <c r="F20" s="22" t="s">
        <v>177</v>
      </c>
      <c r="G20" s="23" t="s">
        <v>284</v>
      </c>
      <c r="H20" s="3" t="s">
        <v>19</v>
      </c>
      <c r="I20" s="11">
        <v>6695276</v>
      </c>
      <c r="J20" s="11">
        <v>6695276</v>
      </c>
      <c r="K20" s="24">
        <v>42474</v>
      </c>
      <c r="L20" s="24">
        <v>42507</v>
      </c>
      <c r="M20" s="24">
        <v>42514</v>
      </c>
      <c r="N20" s="25">
        <v>240</v>
      </c>
      <c r="O20" s="24">
        <v>42734</v>
      </c>
      <c r="P20" s="26" t="s">
        <v>307</v>
      </c>
      <c r="Q20" s="27" t="s">
        <v>333</v>
      </c>
      <c r="R20" s="28" t="s">
        <v>234</v>
      </c>
      <c r="S20" s="3" t="s">
        <v>218</v>
      </c>
      <c r="T20" s="3" t="s">
        <v>702</v>
      </c>
      <c r="U20" s="3" t="s">
        <v>211</v>
      </c>
      <c r="V20" s="32"/>
      <c r="W20" s="32"/>
      <c r="X20" s="32"/>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row>
    <row r="21" spans="1:234" s="34" customFormat="1" ht="178.5" customHeight="1" x14ac:dyDescent="0.2">
      <c r="A21" s="17">
        <f t="shared" si="1"/>
        <v>14</v>
      </c>
      <c r="B21" s="18" t="s">
        <v>71</v>
      </c>
      <c r="C21" s="19">
        <v>31201</v>
      </c>
      <c r="D21" s="20" t="s">
        <v>98</v>
      </c>
      <c r="E21" s="21">
        <v>3120101</v>
      </c>
      <c r="F21" s="22" t="s">
        <v>177</v>
      </c>
      <c r="G21" s="23" t="s">
        <v>284</v>
      </c>
      <c r="H21" s="3" t="s">
        <v>19</v>
      </c>
      <c r="I21" s="11">
        <v>3001963</v>
      </c>
      <c r="J21" s="11">
        <v>3001963</v>
      </c>
      <c r="K21" s="24">
        <v>42474</v>
      </c>
      <c r="L21" s="24">
        <v>42507</v>
      </c>
      <c r="M21" s="24">
        <v>42514</v>
      </c>
      <c r="N21" s="25">
        <v>240</v>
      </c>
      <c r="O21" s="24">
        <v>42734</v>
      </c>
      <c r="P21" s="26" t="s">
        <v>307</v>
      </c>
      <c r="Q21" s="27" t="s">
        <v>333</v>
      </c>
      <c r="R21" s="28" t="s">
        <v>234</v>
      </c>
      <c r="S21" s="3" t="s">
        <v>218</v>
      </c>
      <c r="T21" s="3" t="s">
        <v>700</v>
      </c>
      <c r="U21" s="3" t="s">
        <v>211</v>
      </c>
      <c r="V21" s="32"/>
      <c r="W21" s="32"/>
      <c r="X21" s="32"/>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row>
    <row r="22" spans="1:234" s="34" customFormat="1" ht="140.25" customHeight="1" x14ac:dyDescent="0.2">
      <c r="A22" s="17">
        <f t="shared" si="1"/>
        <v>15</v>
      </c>
      <c r="B22" s="18" t="s">
        <v>71</v>
      </c>
      <c r="C22" s="19">
        <v>31201</v>
      </c>
      <c r="D22" s="20" t="s">
        <v>98</v>
      </c>
      <c r="E22" s="21">
        <v>3120101</v>
      </c>
      <c r="F22" s="22" t="s">
        <v>177</v>
      </c>
      <c r="G22" s="23" t="s">
        <v>60</v>
      </c>
      <c r="H22" s="3" t="s">
        <v>19</v>
      </c>
      <c r="I22" s="9">
        <v>30000000</v>
      </c>
      <c r="J22" s="9">
        <v>10513080</v>
      </c>
      <c r="K22" s="24">
        <v>42478</v>
      </c>
      <c r="L22" s="24">
        <v>42530</v>
      </c>
      <c r="M22" s="24">
        <v>42535</v>
      </c>
      <c r="N22" s="25">
        <v>240</v>
      </c>
      <c r="O22" s="24">
        <v>42779</v>
      </c>
      <c r="P22" s="26" t="s">
        <v>306</v>
      </c>
      <c r="Q22" s="27" t="s">
        <v>386</v>
      </c>
      <c r="R22" s="28" t="s">
        <v>234</v>
      </c>
      <c r="S22" s="3" t="s">
        <v>218</v>
      </c>
      <c r="T22" s="3" t="s">
        <v>699</v>
      </c>
      <c r="U22" s="3" t="s">
        <v>211</v>
      </c>
      <c r="V22" s="32"/>
      <c r="W22" s="32"/>
      <c r="X22" s="32"/>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row>
    <row r="23" spans="1:234" s="34" customFormat="1" ht="76.5" customHeight="1" x14ac:dyDescent="0.2">
      <c r="A23" s="17">
        <f t="shared" si="1"/>
        <v>16</v>
      </c>
      <c r="B23" s="18" t="s">
        <v>71</v>
      </c>
      <c r="C23" s="19" t="s">
        <v>16</v>
      </c>
      <c r="D23" s="20" t="s">
        <v>170</v>
      </c>
      <c r="E23" s="21">
        <v>3120210</v>
      </c>
      <c r="F23" s="22" t="s">
        <v>28</v>
      </c>
      <c r="G23" s="23" t="s">
        <v>300</v>
      </c>
      <c r="H23" s="3" t="s">
        <v>30</v>
      </c>
      <c r="I23" s="9">
        <v>40120000</v>
      </c>
      <c r="J23" s="9">
        <v>40120000</v>
      </c>
      <c r="K23" s="24">
        <v>42489</v>
      </c>
      <c r="L23" s="24">
        <v>42535</v>
      </c>
      <c r="M23" s="24">
        <v>42550</v>
      </c>
      <c r="N23" s="25">
        <v>60</v>
      </c>
      <c r="O23" s="24">
        <v>42610</v>
      </c>
      <c r="P23" s="26" t="s">
        <v>31</v>
      </c>
      <c r="Q23" s="27" t="s">
        <v>279</v>
      </c>
      <c r="R23" s="28" t="s">
        <v>32</v>
      </c>
      <c r="S23" s="3" t="s">
        <v>218</v>
      </c>
      <c r="T23" s="3" t="s">
        <v>388</v>
      </c>
      <c r="U23" s="3" t="s">
        <v>211</v>
      </c>
      <c r="V23" s="32"/>
      <c r="W23" s="32"/>
      <c r="X23" s="32"/>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row>
    <row r="24" spans="1:234" s="34" customFormat="1" ht="90" customHeight="1" x14ac:dyDescent="0.2">
      <c r="A24" s="17">
        <f t="shared" si="1"/>
        <v>17</v>
      </c>
      <c r="B24" s="18" t="s">
        <v>71</v>
      </c>
      <c r="C24" s="19" t="s">
        <v>16</v>
      </c>
      <c r="D24" s="20" t="s">
        <v>170</v>
      </c>
      <c r="E24" s="21">
        <v>3120210</v>
      </c>
      <c r="F24" s="22" t="s">
        <v>28</v>
      </c>
      <c r="G24" s="23" t="s">
        <v>29</v>
      </c>
      <c r="H24" s="3" t="s">
        <v>30</v>
      </c>
      <c r="I24" s="9">
        <f>+J24</f>
        <v>17284000</v>
      </c>
      <c r="J24" s="9">
        <v>17284000</v>
      </c>
      <c r="K24" s="24">
        <v>42513</v>
      </c>
      <c r="L24" s="24">
        <v>42587</v>
      </c>
      <c r="M24" s="24">
        <v>42601</v>
      </c>
      <c r="N24" s="25">
        <v>60</v>
      </c>
      <c r="O24" s="24">
        <v>42661</v>
      </c>
      <c r="P24" s="26" t="s">
        <v>551</v>
      </c>
      <c r="Q24" s="27" t="s">
        <v>550</v>
      </c>
      <c r="R24" s="28" t="s">
        <v>33</v>
      </c>
      <c r="S24" s="3" t="s">
        <v>218</v>
      </c>
      <c r="T24" s="3" t="s">
        <v>703</v>
      </c>
      <c r="U24" s="3" t="s">
        <v>211</v>
      </c>
      <c r="V24" s="32"/>
      <c r="W24" s="32"/>
      <c r="X24" s="32"/>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row>
    <row r="25" spans="1:234" s="34" customFormat="1" ht="76.5" customHeight="1" x14ac:dyDescent="0.2">
      <c r="A25" s="17">
        <f t="shared" si="1"/>
        <v>18</v>
      </c>
      <c r="B25" s="18" t="s">
        <v>71</v>
      </c>
      <c r="C25" s="19" t="s">
        <v>16</v>
      </c>
      <c r="D25" s="20" t="s">
        <v>170</v>
      </c>
      <c r="E25" s="21">
        <v>3120210</v>
      </c>
      <c r="F25" s="22" t="s">
        <v>28</v>
      </c>
      <c r="G25" s="23" t="s">
        <v>64</v>
      </c>
      <c r="H25" s="3" t="s">
        <v>30</v>
      </c>
      <c r="I25" s="9">
        <v>4800000</v>
      </c>
      <c r="J25" s="9">
        <v>4800000</v>
      </c>
      <c r="K25" s="24">
        <v>42572</v>
      </c>
      <c r="L25" s="24">
        <v>42636</v>
      </c>
      <c r="M25" s="24">
        <v>42639</v>
      </c>
      <c r="N25" s="25">
        <v>90</v>
      </c>
      <c r="O25" s="24">
        <f>+M25+N25</f>
        <v>42729</v>
      </c>
      <c r="P25" s="26" t="s">
        <v>34</v>
      </c>
      <c r="Q25" s="2" t="s">
        <v>675</v>
      </c>
      <c r="R25" s="28" t="s">
        <v>35</v>
      </c>
      <c r="S25" s="27" t="s">
        <v>218</v>
      </c>
      <c r="T25" s="27" t="s">
        <v>704</v>
      </c>
      <c r="U25" s="27" t="s">
        <v>211</v>
      </c>
      <c r="V25" s="32"/>
      <c r="W25" s="32"/>
      <c r="X25" s="32"/>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row>
    <row r="26" spans="1:234" s="34" customFormat="1" ht="76.5" customHeight="1" x14ac:dyDescent="0.2">
      <c r="A26" s="17">
        <f t="shared" si="1"/>
        <v>19</v>
      </c>
      <c r="B26" s="18" t="s">
        <v>71</v>
      </c>
      <c r="C26" s="19" t="s">
        <v>16</v>
      </c>
      <c r="D26" s="20" t="s">
        <v>170</v>
      </c>
      <c r="E26" s="21">
        <v>3120210</v>
      </c>
      <c r="F26" s="22" t="s">
        <v>28</v>
      </c>
      <c r="G26" s="23" t="s">
        <v>64</v>
      </c>
      <c r="H26" s="3" t="s">
        <v>30</v>
      </c>
      <c r="I26" s="9">
        <v>4800000</v>
      </c>
      <c r="J26" s="9">
        <v>4800000</v>
      </c>
      <c r="K26" s="24">
        <v>42572</v>
      </c>
      <c r="L26" s="24">
        <v>42633</v>
      </c>
      <c r="M26" s="24">
        <v>42635</v>
      </c>
      <c r="N26" s="25">
        <v>90</v>
      </c>
      <c r="O26" s="24">
        <f>+M26+N26</f>
        <v>42725</v>
      </c>
      <c r="P26" s="26" t="s">
        <v>34</v>
      </c>
      <c r="Q26" s="27" t="s">
        <v>670</v>
      </c>
      <c r="R26" s="28" t="s">
        <v>35</v>
      </c>
      <c r="S26" s="27" t="s">
        <v>218</v>
      </c>
      <c r="T26" s="27" t="s">
        <v>705</v>
      </c>
      <c r="U26" s="27" t="s">
        <v>211</v>
      </c>
      <c r="V26" s="32"/>
      <c r="W26" s="32"/>
      <c r="X26" s="32"/>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row>
    <row r="27" spans="1:234" s="34" customFormat="1" ht="76.5" customHeight="1" x14ac:dyDescent="0.2">
      <c r="A27" s="17">
        <f t="shared" si="1"/>
        <v>20</v>
      </c>
      <c r="B27" s="18" t="s">
        <v>71</v>
      </c>
      <c r="C27" s="19" t="s">
        <v>16</v>
      </c>
      <c r="D27" s="20" t="s">
        <v>170</v>
      </c>
      <c r="E27" s="21">
        <v>3120210</v>
      </c>
      <c r="F27" s="22" t="s">
        <v>28</v>
      </c>
      <c r="G27" s="23" t="s">
        <v>64</v>
      </c>
      <c r="H27" s="3" t="s">
        <v>30</v>
      </c>
      <c r="I27" s="9">
        <v>6400000</v>
      </c>
      <c r="J27" s="9"/>
      <c r="K27" s="24">
        <v>42572</v>
      </c>
      <c r="L27" s="24">
        <v>42603</v>
      </c>
      <c r="M27" s="24">
        <f>L27+5</f>
        <v>42608</v>
      </c>
      <c r="N27" s="25">
        <v>120</v>
      </c>
      <c r="O27" s="24">
        <v>42729</v>
      </c>
      <c r="P27" s="26" t="s">
        <v>34</v>
      </c>
      <c r="Q27" s="27" t="s">
        <v>525</v>
      </c>
      <c r="R27" s="28" t="s">
        <v>35</v>
      </c>
      <c r="S27" s="27" t="s">
        <v>218</v>
      </c>
      <c r="T27" s="27" t="s">
        <v>526</v>
      </c>
      <c r="U27" s="27" t="s">
        <v>419</v>
      </c>
      <c r="V27" s="32"/>
      <c r="W27" s="32"/>
      <c r="X27" s="32"/>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row>
    <row r="28" spans="1:234" s="72" customFormat="1" ht="88.5" customHeight="1" x14ac:dyDescent="0.2">
      <c r="A28" s="17">
        <f t="shared" si="1"/>
        <v>21</v>
      </c>
      <c r="B28" s="18" t="s">
        <v>71</v>
      </c>
      <c r="C28" s="19" t="s">
        <v>16</v>
      </c>
      <c r="D28" s="20" t="s">
        <v>170</v>
      </c>
      <c r="E28" s="21">
        <v>3120210</v>
      </c>
      <c r="F28" s="22" t="s">
        <v>28</v>
      </c>
      <c r="G28" s="23" t="s">
        <v>64</v>
      </c>
      <c r="H28" s="3" t="s">
        <v>30</v>
      </c>
      <c r="I28" s="9">
        <v>7000000</v>
      </c>
      <c r="J28" s="9"/>
      <c r="K28" s="24">
        <v>42572</v>
      </c>
      <c r="L28" s="24">
        <v>42603</v>
      </c>
      <c r="M28" s="24">
        <v>42608</v>
      </c>
      <c r="N28" s="25">
        <v>120</v>
      </c>
      <c r="O28" s="24">
        <v>42729</v>
      </c>
      <c r="P28" s="26" t="s">
        <v>36</v>
      </c>
      <c r="Q28" s="27" t="s">
        <v>417</v>
      </c>
      <c r="R28" s="28" t="s">
        <v>418</v>
      </c>
      <c r="S28" s="27" t="s">
        <v>218</v>
      </c>
      <c r="T28" s="27" t="s">
        <v>416</v>
      </c>
      <c r="U28" s="27" t="s">
        <v>419</v>
      </c>
      <c r="V28" s="32"/>
      <c r="W28" s="32"/>
      <c r="X28" s="32"/>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row>
    <row r="29" spans="1:234" s="34" customFormat="1" ht="258" customHeight="1" x14ac:dyDescent="0.2">
      <c r="A29" s="17">
        <f t="shared" si="1"/>
        <v>22</v>
      </c>
      <c r="B29" s="18" t="s">
        <v>71</v>
      </c>
      <c r="C29" s="19" t="s">
        <v>16</v>
      </c>
      <c r="D29" s="20" t="s">
        <v>170</v>
      </c>
      <c r="E29" s="21">
        <v>3120210</v>
      </c>
      <c r="F29" s="22" t="s">
        <v>28</v>
      </c>
      <c r="G29" s="23" t="s">
        <v>24</v>
      </c>
      <c r="H29" s="3" t="s">
        <v>30</v>
      </c>
      <c r="I29" s="9">
        <v>46209200</v>
      </c>
      <c r="J29" s="9">
        <v>46209200</v>
      </c>
      <c r="K29" s="24">
        <v>42563</v>
      </c>
      <c r="L29" s="24">
        <v>42618</v>
      </c>
      <c r="M29" s="24">
        <v>42620</v>
      </c>
      <c r="N29" s="25">
        <v>5</v>
      </c>
      <c r="O29" s="24">
        <v>42624</v>
      </c>
      <c r="P29" s="26" t="s">
        <v>37</v>
      </c>
      <c r="Q29" s="27" t="s">
        <v>424</v>
      </c>
      <c r="R29" s="28" t="s">
        <v>38</v>
      </c>
      <c r="S29" s="27" t="s">
        <v>218</v>
      </c>
      <c r="T29" s="27" t="s">
        <v>706</v>
      </c>
      <c r="U29" s="27" t="s">
        <v>211</v>
      </c>
      <c r="V29" s="55" t="s">
        <v>390</v>
      </c>
      <c r="W29" s="55"/>
      <c r="X29" s="5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95"/>
      <c r="FU29" s="95"/>
      <c r="FV29" s="95"/>
      <c r="FW29" s="95"/>
      <c r="FX29" s="95"/>
      <c r="FY29" s="95"/>
      <c r="FZ29" s="95"/>
      <c r="GA29" s="95"/>
      <c r="GB29" s="95"/>
      <c r="GC29" s="95"/>
      <c r="GD29" s="95"/>
      <c r="GE29" s="95"/>
      <c r="GF29" s="95"/>
      <c r="GG29" s="95"/>
      <c r="GH29" s="95"/>
      <c r="GI29" s="95"/>
      <c r="GJ29" s="95"/>
      <c r="GK29" s="95"/>
      <c r="GL29" s="95"/>
      <c r="GM29" s="95"/>
      <c r="GN29" s="95"/>
      <c r="GO29" s="95"/>
      <c r="GP29" s="95"/>
      <c r="GQ29" s="95"/>
      <c r="GR29" s="95"/>
      <c r="GS29" s="95"/>
      <c r="GT29" s="95"/>
      <c r="GU29" s="95"/>
      <c r="GV29" s="95"/>
      <c r="GW29" s="95"/>
      <c r="GX29" s="95"/>
      <c r="GY29" s="95"/>
      <c r="GZ29" s="95"/>
      <c r="HA29" s="95"/>
      <c r="HB29" s="95"/>
      <c r="HC29" s="95"/>
      <c r="HD29" s="95"/>
      <c r="HE29" s="95"/>
      <c r="HF29" s="95"/>
      <c r="HG29" s="95"/>
      <c r="HH29" s="95"/>
      <c r="HI29" s="95"/>
      <c r="HJ29" s="95"/>
      <c r="HK29" s="95"/>
      <c r="HL29" s="95"/>
      <c r="HM29" s="95"/>
      <c r="HN29" s="95"/>
      <c r="HO29" s="95"/>
      <c r="HP29" s="95"/>
      <c r="HQ29" s="95"/>
      <c r="HR29" s="95"/>
      <c r="HS29" s="95"/>
      <c r="HT29" s="95"/>
      <c r="HU29" s="95"/>
      <c r="HV29" s="95"/>
      <c r="HW29" s="95"/>
      <c r="HX29" s="95"/>
      <c r="HY29" s="95"/>
      <c r="HZ29" s="95"/>
    </row>
    <row r="30" spans="1:234" s="34" customFormat="1" ht="87" customHeight="1" x14ac:dyDescent="0.2">
      <c r="A30" s="17">
        <f t="shared" si="1"/>
        <v>23</v>
      </c>
      <c r="B30" s="18" t="s">
        <v>71</v>
      </c>
      <c r="C30" s="19" t="s">
        <v>16</v>
      </c>
      <c r="D30" s="20" t="s">
        <v>170</v>
      </c>
      <c r="E30" s="21">
        <v>3120210</v>
      </c>
      <c r="F30" s="22" t="s">
        <v>28</v>
      </c>
      <c r="G30" s="23" t="s">
        <v>29</v>
      </c>
      <c r="H30" s="3" t="s">
        <v>30</v>
      </c>
      <c r="I30" s="9">
        <v>22000000</v>
      </c>
      <c r="J30" s="9"/>
      <c r="K30" s="24">
        <v>42606</v>
      </c>
      <c r="L30" s="24">
        <f>+K30+60</f>
        <v>42666</v>
      </c>
      <c r="M30" s="24">
        <v>42671</v>
      </c>
      <c r="N30" s="25">
        <v>120</v>
      </c>
      <c r="O30" s="24">
        <f>+M30+N30</f>
        <v>42791</v>
      </c>
      <c r="P30" s="26" t="s">
        <v>39</v>
      </c>
      <c r="Q30" s="27" t="s">
        <v>487</v>
      </c>
      <c r="R30" s="28" t="s">
        <v>40</v>
      </c>
      <c r="S30" s="29" t="s">
        <v>218</v>
      </c>
      <c r="T30" s="54" t="s">
        <v>488</v>
      </c>
      <c r="U30" s="31" t="s">
        <v>204</v>
      </c>
      <c r="V30" s="32"/>
      <c r="W30" s="32"/>
      <c r="X30" s="32"/>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row>
    <row r="31" spans="1:234" s="34" customFormat="1" ht="63.75" x14ac:dyDescent="0.2">
      <c r="A31" s="17">
        <f t="shared" si="1"/>
        <v>24</v>
      </c>
      <c r="B31" s="18" t="s">
        <v>71</v>
      </c>
      <c r="C31" s="19" t="s">
        <v>16</v>
      </c>
      <c r="D31" s="20" t="s">
        <v>170</v>
      </c>
      <c r="E31" s="21" t="s">
        <v>235</v>
      </c>
      <c r="F31" s="22" t="s">
        <v>28</v>
      </c>
      <c r="G31" s="23" t="s">
        <v>175</v>
      </c>
      <c r="H31" s="3" t="s">
        <v>30</v>
      </c>
      <c r="I31" s="11">
        <v>151999793</v>
      </c>
      <c r="J31" s="11">
        <v>151999793</v>
      </c>
      <c r="K31" s="24">
        <v>42408</v>
      </c>
      <c r="L31" s="24">
        <v>42485</v>
      </c>
      <c r="M31" s="24">
        <v>42485</v>
      </c>
      <c r="N31" s="25">
        <v>240</v>
      </c>
      <c r="O31" s="24">
        <f>M31+N31</f>
        <v>42725</v>
      </c>
      <c r="P31" s="26" t="s">
        <v>41</v>
      </c>
      <c r="Q31" s="15" t="s">
        <v>316</v>
      </c>
      <c r="R31" s="28" t="s">
        <v>228</v>
      </c>
      <c r="S31" s="29" t="s">
        <v>218</v>
      </c>
      <c r="T31" s="54" t="s">
        <v>708</v>
      </c>
      <c r="U31" s="31" t="s">
        <v>211</v>
      </c>
      <c r="V31" s="32"/>
      <c r="W31" s="32"/>
      <c r="X31" s="32"/>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row>
    <row r="32" spans="1:234" s="34" customFormat="1" ht="75.75" customHeight="1" x14ac:dyDescent="0.2">
      <c r="A32" s="17">
        <f t="shared" si="1"/>
        <v>25</v>
      </c>
      <c r="B32" s="18" t="s">
        <v>71</v>
      </c>
      <c r="C32" s="19" t="s">
        <v>16</v>
      </c>
      <c r="D32" s="20" t="s">
        <v>170</v>
      </c>
      <c r="E32" s="21">
        <v>3120210</v>
      </c>
      <c r="F32" s="22" t="s">
        <v>28</v>
      </c>
      <c r="G32" s="23" t="s">
        <v>175</v>
      </c>
      <c r="H32" s="3" t="s">
        <v>25</v>
      </c>
      <c r="I32" s="142">
        <f>60327000-4000000+40000207-41400000-37145000-6894540</f>
        <v>10887667</v>
      </c>
      <c r="J32" s="9"/>
      <c r="K32" s="24">
        <v>42602</v>
      </c>
      <c r="L32" s="24">
        <v>42668</v>
      </c>
      <c r="M32" s="24">
        <v>42673</v>
      </c>
      <c r="N32" s="25">
        <v>30</v>
      </c>
      <c r="O32" s="24">
        <f>+M32+N32</f>
        <v>42703</v>
      </c>
      <c r="P32" s="26" t="s">
        <v>42</v>
      </c>
      <c r="Q32" s="27" t="s">
        <v>583</v>
      </c>
      <c r="R32" s="28" t="s">
        <v>43</v>
      </c>
      <c r="S32" s="29" t="s">
        <v>218</v>
      </c>
      <c r="T32" s="32"/>
      <c r="U32" s="84"/>
      <c r="V32" s="32"/>
      <c r="W32" s="32"/>
      <c r="X32" s="32"/>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row>
    <row r="33" spans="1:234" s="34" customFormat="1" ht="33" customHeight="1" x14ac:dyDescent="0.2">
      <c r="A33" s="17">
        <f t="shared" si="1"/>
        <v>26</v>
      </c>
      <c r="B33" s="18" t="s">
        <v>71</v>
      </c>
      <c r="C33" s="19" t="s">
        <v>16</v>
      </c>
      <c r="D33" s="20" t="s">
        <v>170</v>
      </c>
      <c r="E33" s="21">
        <v>3120210</v>
      </c>
      <c r="F33" s="22" t="s">
        <v>28</v>
      </c>
      <c r="G33" s="23" t="s">
        <v>536</v>
      </c>
      <c r="H33" s="3" t="s">
        <v>50</v>
      </c>
      <c r="I33" s="9">
        <v>4000000</v>
      </c>
      <c r="J33" s="9"/>
      <c r="K33" s="24">
        <v>42613</v>
      </c>
      <c r="L33" s="24">
        <v>42668</v>
      </c>
      <c r="M33" s="24">
        <v>42673</v>
      </c>
      <c r="N33" s="52" t="s">
        <v>540</v>
      </c>
      <c r="O33" s="24">
        <f>+M33+7</f>
        <v>42680</v>
      </c>
      <c r="P33" s="26" t="s">
        <v>537</v>
      </c>
      <c r="Q33" s="27" t="s">
        <v>538</v>
      </c>
      <c r="R33" s="28" t="s">
        <v>539</v>
      </c>
      <c r="S33" s="29" t="s">
        <v>218</v>
      </c>
      <c r="T33" s="28" t="s">
        <v>541</v>
      </c>
      <c r="U33" s="3" t="s">
        <v>480</v>
      </c>
      <c r="V33" s="32"/>
      <c r="W33" s="32"/>
      <c r="X33" s="32"/>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row>
    <row r="34" spans="1:234" s="34" customFormat="1" ht="216" customHeight="1" x14ac:dyDescent="0.2">
      <c r="A34" s="17">
        <f t="shared" si="1"/>
        <v>27</v>
      </c>
      <c r="B34" s="18" t="s">
        <v>71</v>
      </c>
      <c r="C34" s="19" t="s">
        <v>16</v>
      </c>
      <c r="D34" s="20" t="s">
        <v>170</v>
      </c>
      <c r="E34" s="21">
        <v>3120210</v>
      </c>
      <c r="F34" s="22" t="s">
        <v>28</v>
      </c>
      <c r="G34" s="23" t="s">
        <v>175</v>
      </c>
      <c r="H34" s="3" t="s">
        <v>50</v>
      </c>
      <c r="I34" s="9">
        <f>41400000+37145000+6894540</f>
        <v>85439540</v>
      </c>
      <c r="J34" s="9"/>
      <c r="K34" s="24">
        <v>42602</v>
      </c>
      <c r="L34" s="24">
        <v>42668</v>
      </c>
      <c r="M34" s="24">
        <v>42668</v>
      </c>
      <c r="N34" s="25">
        <v>30</v>
      </c>
      <c r="O34" s="24">
        <v>42699</v>
      </c>
      <c r="P34" s="26" t="s">
        <v>542</v>
      </c>
      <c r="Q34" s="27" t="s">
        <v>582</v>
      </c>
      <c r="R34" s="28" t="s">
        <v>543</v>
      </c>
      <c r="S34" s="29" t="s">
        <v>218</v>
      </c>
      <c r="T34" s="28" t="s">
        <v>686</v>
      </c>
      <c r="U34" s="3" t="s">
        <v>480</v>
      </c>
      <c r="V34" s="32"/>
      <c r="W34" s="32"/>
      <c r="X34" s="32"/>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row>
    <row r="35" spans="1:234" s="34" customFormat="1" ht="276.75" customHeight="1" x14ac:dyDescent="0.2">
      <c r="A35" s="17">
        <f t="shared" si="1"/>
        <v>28</v>
      </c>
      <c r="B35" s="18" t="s">
        <v>71</v>
      </c>
      <c r="C35" s="19" t="s">
        <v>16</v>
      </c>
      <c r="D35" s="20" t="s">
        <v>170</v>
      </c>
      <c r="E35" s="21">
        <v>3120210</v>
      </c>
      <c r="F35" s="22" t="s">
        <v>28</v>
      </c>
      <c r="G35" s="23" t="s">
        <v>175</v>
      </c>
      <c r="H35" s="3" t="s">
        <v>45</v>
      </c>
      <c r="I35" s="9">
        <v>110000000</v>
      </c>
      <c r="J35" s="9"/>
      <c r="K35" s="24">
        <v>42607</v>
      </c>
      <c r="L35" s="24">
        <v>42693</v>
      </c>
      <c r="M35" s="24">
        <v>42715</v>
      </c>
      <c r="N35" s="25">
        <v>3</v>
      </c>
      <c r="O35" s="24">
        <v>42718</v>
      </c>
      <c r="P35" s="26" t="s">
        <v>46</v>
      </c>
      <c r="Q35" s="27" t="s">
        <v>47</v>
      </c>
      <c r="R35" s="28" t="s">
        <v>48</v>
      </c>
      <c r="S35" s="29" t="s">
        <v>218</v>
      </c>
      <c r="T35" s="32"/>
      <c r="U35" s="84"/>
      <c r="V35" s="32"/>
      <c r="W35" s="32"/>
      <c r="X35" s="32"/>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row>
    <row r="36" spans="1:234" s="34" customFormat="1" ht="154.5" customHeight="1" x14ac:dyDescent="0.2">
      <c r="A36" s="17">
        <f t="shared" si="1"/>
        <v>29</v>
      </c>
      <c r="B36" s="18" t="s">
        <v>71</v>
      </c>
      <c r="C36" s="19" t="s">
        <v>16</v>
      </c>
      <c r="D36" s="20" t="s">
        <v>170</v>
      </c>
      <c r="E36" s="21">
        <v>3120210</v>
      </c>
      <c r="F36" s="22" t="s">
        <v>28</v>
      </c>
      <c r="G36" s="23" t="s">
        <v>175</v>
      </c>
      <c r="H36" s="3" t="s">
        <v>25</v>
      </c>
      <c r="I36" s="9">
        <v>57000000</v>
      </c>
      <c r="J36" s="9"/>
      <c r="K36" s="24">
        <v>42602</v>
      </c>
      <c r="L36" s="24">
        <v>42644</v>
      </c>
      <c r="M36" s="24">
        <v>42648</v>
      </c>
      <c r="N36" s="25">
        <v>10</v>
      </c>
      <c r="O36" s="24">
        <f>+M36+N36</f>
        <v>42658</v>
      </c>
      <c r="P36" s="26" t="s">
        <v>349</v>
      </c>
      <c r="Q36" s="27" t="s">
        <v>350</v>
      </c>
      <c r="R36" s="28" t="s">
        <v>351</v>
      </c>
      <c r="S36" s="29" t="s">
        <v>218</v>
      </c>
      <c r="T36" s="32"/>
      <c r="U36" s="84"/>
      <c r="V36" s="32"/>
      <c r="W36" s="32"/>
      <c r="X36" s="32"/>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row>
    <row r="37" spans="1:234" s="34" customFormat="1" ht="140.25" customHeight="1" x14ac:dyDescent="0.2">
      <c r="A37" s="17">
        <f t="shared" si="1"/>
        <v>30</v>
      </c>
      <c r="B37" s="18" t="s">
        <v>71</v>
      </c>
      <c r="C37" s="19" t="s">
        <v>16</v>
      </c>
      <c r="D37" s="20" t="s">
        <v>170</v>
      </c>
      <c r="E37" s="21">
        <v>3120210</v>
      </c>
      <c r="F37" s="22" t="s">
        <v>28</v>
      </c>
      <c r="G37" s="23" t="s">
        <v>29</v>
      </c>
      <c r="H37" s="3" t="s">
        <v>56</v>
      </c>
      <c r="I37" s="9">
        <v>13000000</v>
      </c>
      <c r="J37" s="9"/>
      <c r="K37" s="24">
        <v>42602</v>
      </c>
      <c r="L37" s="24">
        <v>42644</v>
      </c>
      <c r="M37" s="24">
        <v>42648</v>
      </c>
      <c r="N37" s="25">
        <v>20</v>
      </c>
      <c r="O37" s="24">
        <f>+M37+N37</f>
        <v>42668</v>
      </c>
      <c r="P37" s="26" t="s">
        <v>352</v>
      </c>
      <c r="Q37" s="27" t="s">
        <v>544</v>
      </c>
      <c r="R37" s="28" t="s">
        <v>353</v>
      </c>
      <c r="S37" s="29" t="s">
        <v>218</v>
      </c>
      <c r="T37" s="28" t="s">
        <v>591</v>
      </c>
      <c r="U37" s="3" t="s">
        <v>480</v>
      </c>
      <c r="V37" s="32"/>
      <c r="W37" s="32"/>
      <c r="X37" s="32"/>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row>
    <row r="38" spans="1:234" s="34" customFormat="1" ht="140.25" customHeight="1" x14ac:dyDescent="0.2">
      <c r="A38" s="17">
        <f t="shared" si="1"/>
        <v>31</v>
      </c>
      <c r="B38" s="18" t="s">
        <v>71</v>
      </c>
      <c r="C38" s="19" t="s">
        <v>16</v>
      </c>
      <c r="D38" s="20" t="s">
        <v>170</v>
      </c>
      <c r="E38" s="21">
        <v>3120212</v>
      </c>
      <c r="F38" s="22" t="s">
        <v>49</v>
      </c>
      <c r="G38" s="23" t="s">
        <v>29</v>
      </c>
      <c r="H38" s="3" t="s">
        <v>50</v>
      </c>
      <c r="I38" s="9">
        <v>7700000</v>
      </c>
      <c r="J38" s="9"/>
      <c r="K38" s="24">
        <v>42597</v>
      </c>
      <c r="L38" s="24">
        <v>42628</v>
      </c>
      <c r="M38" s="24">
        <v>42633</v>
      </c>
      <c r="N38" s="25">
        <v>15</v>
      </c>
      <c r="O38" s="24">
        <v>42643</v>
      </c>
      <c r="P38" s="26" t="s">
        <v>51</v>
      </c>
      <c r="Q38" s="27" t="s">
        <v>522</v>
      </c>
      <c r="R38" s="28" t="s">
        <v>52</v>
      </c>
      <c r="S38" s="29" t="s">
        <v>218</v>
      </c>
      <c r="T38" s="28" t="s">
        <v>521</v>
      </c>
      <c r="U38" s="3" t="s">
        <v>347</v>
      </c>
      <c r="V38" s="97"/>
      <c r="W38" s="97"/>
      <c r="X38" s="97"/>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row>
    <row r="39" spans="1:234" s="34" customFormat="1" ht="140.25" customHeight="1" x14ac:dyDescent="0.2">
      <c r="A39" s="17">
        <f t="shared" si="1"/>
        <v>32</v>
      </c>
      <c r="B39" s="18" t="s">
        <v>71</v>
      </c>
      <c r="C39" s="19" t="s">
        <v>16</v>
      </c>
      <c r="D39" s="20" t="s">
        <v>170</v>
      </c>
      <c r="E39" s="21">
        <v>3120212</v>
      </c>
      <c r="F39" s="22" t="s">
        <v>49</v>
      </c>
      <c r="G39" s="23" t="s">
        <v>29</v>
      </c>
      <c r="H39" s="3" t="s">
        <v>50</v>
      </c>
      <c r="I39" s="9">
        <v>10440000</v>
      </c>
      <c r="J39" s="9">
        <v>10440000</v>
      </c>
      <c r="K39" s="24">
        <v>42524</v>
      </c>
      <c r="L39" s="24">
        <v>42580</v>
      </c>
      <c r="M39" s="24">
        <v>42587</v>
      </c>
      <c r="N39" s="25">
        <v>30</v>
      </c>
      <c r="O39" s="24">
        <f>M39+N39</f>
        <v>42617</v>
      </c>
      <c r="P39" s="26" t="s">
        <v>53</v>
      </c>
      <c r="Q39" s="27" t="s">
        <v>443</v>
      </c>
      <c r="R39" s="28" t="s">
        <v>54</v>
      </c>
      <c r="S39" s="29" t="s">
        <v>218</v>
      </c>
      <c r="T39" s="30" t="s">
        <v>709</v>
      </c>
      <c r="U39" s="31" t="s">
        <v>211</v>
      </c>
      <c r="V39" s="32"/>
      <c r="W39" s="32"/>
      <c r="X39" s="32"/>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row>
    <row r="40" spans="1:234" s="34" customFormat="1" ht="237.75" customHeight="1" x14ac:dyDescent="0.2">
      <c r="A40" s="17">
        <f t="shared" si="1"/>
        <v>33</v>
      </c>
      <c r="B40" s="18" t="s">
        <v>71</v>
      </c>
      <c r="C40" s="19" t="s">
        <v>16</v>
      </c>
      <c r="D40" s="20" t="s">
        <v>170</v>
      </c>
      <c r="E40" s="21">
        <v>3120212</v>
      </c>
      <c r="F40" s="22" t="s">
        <v>49</v>
      </c>
      <c r="G40" s="23" t="s">
        <v>280</v>
      </c>
      <c r="H40" s="3" t="s">
        <v>56</v>
      </c>
      <c r="I40" s="9">
        <v>17013000</v>
      </c>
      <c r="J40" s="9">
        <v>17013000</v>
      </c>
      <c r="K40" s="24">
        <v>42459</v>
      </c>
      <c r="L40" s="24">
        <v>42496</v>
      </c>
      <c r="M40" s="24">
        <v>42523</v>
      </c>
      <c r="N40" s="25">
        <v>90</v>
      </c>
      <c r="O40" s="24">
        <v>42614</v>
      </c>
      <c r="P40" s="26" t="s">
        <v>57</v>
      </c>
      <c r="Q40" s="27" t="s">
        <v>294</v>
      </c>
      <c r="R40" s="28" t="s">
        <v>58</v>
      </c>
      <c r="S40" s="29" t="s">
        <v>218</v>
      </c>
      <c r="T40" s="54" t="s">
        <v>710</v>
      </c>
      <c r="U40" s="31" t="s">
        <v>211</v>
      </c>
      <c r="V40" s="55" t="s">
        <v>304</v>
      </c>
      <c r="W40" s="32"/>
      <c r="X40" s="32"/>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row>
    <row r="41" spans="1:234" s="34" customFormat="1" ht="225" customHeight="1" x14ac:dyDescent="0.2">
      <c r="A41" s="17">
        <f t="shared" si="1"/>
        <v>34</v>
      </c>
      <c r="B41" s="18" t="s">
        <v>71</v>
      </c>
      <c r="C41" s="19" t="s">
        <v>16</v>
      </c>
      <c r="D41" s="20" t="s">
        <v>170</v>
      </c>
      <c r="E41" s="21">
        <v>3120212</v>
      </c>
      <c r="F41" s="22" t="s">
        <v>49</v>
      </c>
      <c r="G41" s="23" t="s">
        <v>29</v>
      </c>
      <c r="H41" s="3" t="s">
        <v>50</v>
      </c>
      <c r="I41" s="9">
        <v>6017500</v>
      </c>
      <c r="J41" s="9">
        <v>6017500</v>
      </c>
      <c r="K41" s="24">
        <v>42510</v>
      </c>
      <c r="L41" s="24">
        <v>42635</v>
      </c>
      <c r="M41" s="24">
        <v>42642</v>
      </c>
      <c r="N41" s="25">
        <v>30</v>
      </c>
      <c r="O41" s="24">
        <v>42671</v>
      </c>
      <c r="P41" s="26" t="s">
        <v>721</v>
      </c>
      <c r="Q41" s="27" t="s">
        <v>672</v>
      </c>
      <c r="R41" s="28" t="s">
        <v>59</v>
      </c>
      <c r="S41" s="29" t="s">
        <v>218</v>
      </c>
      <c r="T41" s="28" t="s">
        <v>711</v>
      </c>
      <c r="U41" s="3" t="s">
        <v>211</v>
      </c>
      <c r="V41" s="32"/>
      <c r="W41" s="32"/>
      <c r="X41" s="32"/>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row>
    <row r="42" spans="1:234" s="34" customFormat="1" ht="199.5" customHeight="1" x14ac:dyDescent="0.2">
      <c r="A42" s="17">
        <f t="shared" si="1"/>
        <v>35</v>
      </c>
      <c r="B42" s="18" t="s">
        <v>71</v>
      </c>
      <c r="C42" s="19" t="s">
        <v>16</v>
      </c>
      <c r="D42" s="20" t="s">
        <v>170</v>
      </c>
      <c r="E42" s="21">
        <v>3120212</v>
      </c>
      <c r="F42" s="70" t="s">
        <v>49</v>
      </c>
      <c r="G42" s="23" t="s">
        <v>60</v>
      </c>
      <c r="H42" s="3" t="s">
        <v>25</v>
      </c>
      <c r="I42" s="9">
        <v>8856000</v>
      </c>
      <c r="J42" s="9">
        <v>8856000</v>
      </c>
      <c r="K42" s="24">
        <v>42515</v>
      </c>
      <c r="L42" s="24">
        <v>42576</v>
      </c>
      <c r="M42" s="24">
        <v>42639</v>
      </c>
      <c r="N42" s="52" t="s">
        <v>364</v>
      </c>
      <c r="O42" s="24">
        <v>42643</v>
      </c>
      <c r="P42" s="26" t="s">
        <v>362</v>
      </c>
      <c r="Q42" s="27" t="s">
        <v>360</v>
      </c>
      <c r="R42" s="28" t="s">
        <v>361</v>
      </c>
      <c r="S42" s="28" t="s">
        <v>218</v>
      </c>
      <c r="T42" s="28" t="s">
        <v>545</v>
      </c>
      <c r="U42" s="3" t="s">
        <v>211</v>
      </c>
      <c r="V42" s="32"/>
      <c r="W42" s="32"/>
      <c r="X42" s="32"/>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row>
    <row r="43" spans="1:234" s="34" customFormat="1" ht="197.25" customHeight="1" x14ac:dyDescent="0.2">
      <c r="A43" s="17">
        <f t="shared" si="1"/>
        <v>36</v>
      </c>
      <c r="B43" s="18" t="s">
        <v>71</v>
      </c>
      <c r="C43" s="19" t="s">
        <v>16</v>
      </c>
      <c r="D43" s="20" t="s">
        <v>170</v>
      </c>
      <c r="E43" s="21">
        <v>3120212</v>
      </c>
      <c r="F43" s="70" t="s">
        <v>49</v>
      </c>
      <c r="G43" s="23" t="s">
        <v>60</v>
      </c>
      <c r="H43" s="3" t="s">
        <v>25</v>
      </c>
      <c r="I43" s="168">
        <v>6900840</v>
      </c>
      <c r="J43" s="9">
        <f>+I43</f>
        <v>6900840</v>
      </c>
      <c r="K43" s="24">
        <v>42587</v>
      </c>
      <c r="L43" s="24">
        <v>42620</v>
      </c>
      <c r="M43" s="24">
        <v>42627</v>
      </c>
      <c r="N43" s="52">
        <v>10</v>
      </c>
      <c r="O43" s="24">
        <v>42636</v>
      </c>
      <c r="P43" s="169" t="s">
        <v>720</v>
      </c>
      <c r="Q43" s="15" t="s">
        <v>659</v>
      </c>
      <c r="R43" s="28" t="s">
        <v>363</v>
      </c>
      <c r="S43" s="29" t="s">
        <v>218</v>
      </c>
      <c r="T43" s="28" t="s">
        <v>719</v>
      </c>
      <c r="U43" s="29" t="s">
        <v>211</v>
      </c>
      <c r="V43" s="32"/>
      <c r="W43" s="32"/>
      <c r="X43" s="32"/>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row>
    <row r="44" spans="1:234" s="34" customFormat="1" ht="197.25" customHeight="1" x14ac:dyDescent="0.2">
      <c r="A44" s="17">
        <f t="shared" si="1"/>
        <v>37</v>
      </c>
      <c r="B44" s="18" t="s">
        <v>71</v>
      </c>
      <c r="C44" s="19" t="s">
        <v>16</v>
      </c>
      <c r="D44" s="20" t="s">
        <v>170</v>
      </c>
      <c r="E44" s="21">
        <v>3120212</v>
      </c>
      <c r="F44" s="70" t="s">
        <v>49</v>
      </c>
      <c r="G44" s="23" t="s">
        <v>60</v>
      </c>
      <c r="H44" s="3" t="s">
        <v>25</v>
      </c>
      <c r="I44" s="98">
        <v>7586400</v>
      </c>
      <c r="J44" s="9">
        <f>+I44</f>
        <v>7586400</v>
      </c>
      <c r="K44" s="24">
        <v>42587</v>
      </c>
      <c r="L44" s="24">
        <v>42620</v>
      </c>
      <c r="M44" s="24">
        <v>42634</v>
      </c>
      <c r="N44" s="52">
        <v>1</v>
      </c>
      <c r="O44" s="24">
        <v>42634</v>
      </c>
      <c r="P44" s="26" t="s">
        <v>506</v>
      </c>
      <c r="Q44" s="27" t="s">
        <v>658</v>
      </c>
      <c r="R44" s="28" t="s">
        <v>363</v>
      </c>
      <c r="S44" s="29" t="s">
        <v>218</v>
      </c>
      <c r="T44" s="28" t="s">
        <v>707</v>
      </c>
      <c r="U44" s="29" t="s">
        <v>211</v>
      </c>
      <c r="V44" s="32"/>
      <c r="W44" s="32"/>
      <c r="X44" s="32"/>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row>
    <row r="45" spans="1:234" s="48" customFormat="1" ht="189" customHeight="1" x14ac:dyDescent="0.2">
      <c r="A45" s="17">
        <f t="shared" si="1"/>
        <v>38</v>
      </c>
      <c r="B45" s="18" t="s">
        <v>71</v>
      </c>
      <c r="C45" s="19" t="s">
        <v>16</v>
      </c>
      <c r="D45" s="20" t="s">
        <v>170</v>
      </c>
      <c r="E45" s="21">
        <v>3120212</v>
      </c>
      <c r="F45" s="22" t="s">
        <v>49</v>
      </c>
      <c r="G45" s="23" t="s">
        <v>29</v>
      </c>
      <c r="H45" s="3" t="s">
        <v>56</v>
      </c>
      <c r="I45" s="98">
        <v>12261060</v>
      </c>
      <c r="J45" s="98">
        <v>12261060</v>
      </c>
      <c r="K45" s="24">
        <v>42405</v>
      </c>
      <c r="L45" s="24">
        <v>42444</v>
      </c>
      <c r="M45" s="24">
        <v>42464</v>
      </c>
      <c r="N45" s="25">
        <v>365</v>
      </c>
      <c r="O45" s="24">
        <v>42828</v>
      </c>
      <c r="P45" s="26" t="s">
        <v>61</v>
      </c>
      <c r="Q45" s="27" t="s">
        <v>275</v>
      </c>
      <c r="R45" s="28" t="s">
        <v>62</v>
      </c>
      <c r="S45" s="29" t="s">
        <v>218</v>
      </c>
      <c r="T45" s="54" t="s">
        <v>712</v>
      </c>
      <c r="U45" s="29" t="s">
        <v>211</v>
      </c>
      <c r="V45" s="32"/>
      <c r="W45" s="32"/>
      <c r="X45" s="32"/>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row>
    <row r="46" spans="1:234" s="48" customFormat="1" ht="186.75" customHeight="1" x14ac:dyDescent="0.2">
      <c r="A46" s="17">
        <f t="shared" si="1"/>
        <v>39</v>
      </c>
      <c r="B46" s="18" t="s">
        <v>71</v>
      </c>
      <c r="C46" s="19" t="s">
        <v>16</v>
      </c>
      <c r="D46" s="20" t="s">
        <v>178</v>
      </c>
      <c r="E46" s="19" t="s">
        <v>288</v>
      </c>
      <c r="F46" s="22" t="s">
        <v>49</v>
      </c>
      <c r="G46" s="23" t="s">
        <v>64</v>
      </c>
      <c r="H46" s="3" t="s">
        <v>176</v>
      </c>
      <c r="I46" s="9">
        <v>44000000</v>
      </c>
      <c r="J46" s="9">
        <v>44000000</v>
      </c>
      <c r="K46" s="24">
        <v>42418</v>
      </c>
      <c r="L46" s="24">
        <v>42439</v>
      </c>
      <c r="M46" s="24">
        <v>42444</v>
      </c>
      <c r="N46" s="17">
        <v>210</v>
      </c>
      <c r="O46" s="24">
        <v>42657</v>
      </c>
      <c r="P46" s="26" t="s">
        <v>65</v>
      </c>
      <c r="Q46" s="27" t="s">
        <v>267</v>
      </c>
      <c r="R46" s="28" t="s">
        <v>66</v>
      </c>
      <c r="S46" s="29" t="s">
        <v>218</v>
      </c>
      <c r="T46" s="54" t="s">
        <v>713</v>
      </c>
      <c r="U46" s="29" t="s">
        <v>211</v>
      </c>
      <c r="V46" s="32"/>
      <c r="W46" s="32"/>
      <c r="X46" s="32"/>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row>
    <row r="47" spans="1:234" s="48" customFormat="1" ht="115.5" customHeight="1" x14ac:dyDescent="0.2">
      <c r="A47" s="17">
        <f t="shared" si="1"/>
        <v>40</v>
      </c>
      <c r="B47" s="18" t="s">
        <v>71</v>
      </c>
      <c r="C47" s="19" t="s">
        <v>16</v>
      </c>
      <c r="D47" s="20" t="s">
        <v>178</v>
      </c>
      <c r="E47" s="19" t="s">
        <v>288</v>
      </c>
      <c r="F47" s="22" t="s">
        <v>49</v>
      </c>
      <c r="G47" s="23" t="s">
        <v>29</v>
      </c>
      <c r="H47" s="3" t="s">
        <v>44</v>
      </c>
      <c r="I47" s="9">
        <f>+J47</f>
        <v>822800</v>
      </c>
      <c r="J47" s="9">
        <v>822800</v>
      </c>
      <c r="K47" s="24">
        <v>42513</v>
      </c>
      <c r="L47" s="24">
        <v>42594</v>
      </c>
      <c r="M47" s="24">
        <v>42605</v>
      </c>
      <c r="N47" s="17">
        <v>30</v>
      </c>
      <c r="O47" s="24">
        <v>42635</v>
      </c>
      <c r="P47" s="26" t="s">
        <v>559</v>
      </c>
      <c r="Q47" s="27" t="s">
        <v>558</v>
      </c>
      <c r="R47" s="28" t="s">
        <v>354</v>
      </c>
      <c r="S47" s="29" t="s">
        <v>218</v>
      </c>
      <c r="T47" s="54" t="s">
        <v>714</v>
      </c>
      <c r="U47" s="29" t="s">
        <v>211</v>
      </c>
      <c r="V47" s="32"/>
      <c r="W47" s="32"/>
      <c r="X47" s="32"/>
      <c r="Y47" s="32" t="s">
        <v>365</v>
      </c>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row>
    <row r="48" spans="1:234" s="48" customFormat="1" ht="153.75" customHeight="1" x14ac:dyDescent="0.2">
      <c r="A48" s="17">
        <f t="shared" si="1"/>
        <v>41</v>
      </c>
      <c r="B48" s="18" t="s">
        <v>71</v>
      </c>
      <c r="C48" s="19" t="s">
        <v>16</v>
      </c>
      <c r="D48" s="20" t="s">
        <v>178</v>
      </c>
      <c r="E48" s="19" t="s">
        <v>288</v>
      </c>
      <c r="F48" s="22" t="s">
        <v>49</v>
      </c>
      <c r="G48" s="23" t="s">
        <v>29</v>
      </c>
      <c r="H48" s="3" t="s">
        <v>25</v>
      </c>
      <c r="I48" s="9">
        <v>4000000</v>
      </c>
      <c r="J48" s="9"/>
      <c r="K48" s="24">
        <v>42513</v>
      </c>
      <c r="L48" s="24">
        <v>42574</v>
      </c>
      <c r="M48" s="24">
        <v>42579</v>
      </c>
      <c r="N48" s="17">
        <v>30</v>
      </c>
      <c r="O48" s="24">
        <f>+M48+N48</f>
        <v>42609</v>
      </c>
      <c r="P48" s="26" t="s">
        <v>355</v>
      </c>
      <c r="Q48" s="27" t="s">
        <v>356</v>
      </c>
      <c r="R48" s="28" t="s">
        <v>357</v>
      </c>
      <c r="S48" s="29" t="s">
        <v>218</v>
      </c>
      <c r="T48" s="28" t="s">
        <v>366</v>
      </c>
      <c r="U48" s="3" t="s">
        <v>347</v>
      </c>
      <c r="V48" s="32"/>
      <c r="W48" s="32"/>
      <c r="X48" s="32"/>
      <c r="Y48" s="32" t="s">
        <v>365</v>
      </c>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row>
    <row r="49" spans="1:234" s="48" customFormat="1" ht="146.25" customHeight="1" x14ac:dyDescent="0.2">
      <c r="A49" s="17">
        <f t="shared" si="1"/>
        <v>42</v>
      </c>
      <c r="B49" s="18" t="s">
        <v>71</v>
      </c>
      <c r="C49" s="19" t="s">
        <v>16</v>
      </c>
      <c r="D49" s="20" t="s">
        <v>170</v>
      </c>
      <c r="E49" s="19">
        <v>312020501</v>
      </c>
      <c r="F49" s="22" t="s">
        <v>67</v>
      </c>
      <c r="G49" s="23" t="s">
        <v>29</v>
      </c>
      <c r="H49" s="3" t="s">
        <v>56</v>
      </c>
      <c r="I49" s="9">
        <f>+J49</f>
        <v>1982500</v>
      </c>
      <c r="J49" s="9">
        <v>1982500</v>
      </c>
      <c r="K49" s="24">
        <v>42542</v>
      </c>
      <c r="L49" s="24">
        <v>42585</v>
      </c>
      <c r="M49" s="24">
        <v>42590</v>
      </c>
      <c r="N49" s="52" t="s">
        <v>348</v>
      </c>
      <c r="O49" s="24">
        <v>42594</v>
      </c>
      <c r="P49" s="26" t="s">
        <v>547</v>
      </c>
      <c r="Q49" s="27" t="s">
        <v>546</v>
      </c>
      <c r="R49" s="28" t="s">
        <v>68</v>
      </c>
      <c r="S49" s="29" t="s">
        <v>218</v>
      </c>
      <c r="T49" s="28" t="s">
        <v>716</v>
      </c>
      <c r="U49" s="3" t="s">
        <v>211</v>
      </c>
      <c r="V49" s="32"/>
      <c r="W49" s="32"/>
      <c r="X49" s="32"/>
      <c r="Y49" s="32"/>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row>
    <row r="50" spans="1:234" s="48" customFormat="1" ht="178.5" x14ac:dyDescent="0.2">
      <c r="A50" s="17">
        <f t="shared" si="1"/>
        <v>43</v>
      </c>
      <c r="B50" s="18" t="s">
        <v>71</v>
      </c>
      <c r="C50" s="19" t="s">
        <v>16</v>
      </c>
      <c r="D50" s="20" t="s">
        <v>170</v>
      </c>
      <c r="E50" s="19">
        <v>312020501</v>
      </c>
      <c r="F50" s="22" t="s">
        <v>67</v>
      </c>
      <c r="G50" s="23" t="s">
        <v>29</v>
      </c>
      <c r="H50" s="3" t="s">
        <v>50</v>
      </c>
      <c r="I50" s="9">
        <v>20000000</v>
      </c>
      <c r="J50" s="9"/>
      <c r="K50" s="24">
        <v>42461</v>
      </c>
      <c r="L50" s="24">
        <v>42515</v>
      </c>
      <c r="M50" s="24">
        <f>L50+5</f>
        <v>42520</v>
      </c>
      <c r="N50" s="25">
        <v>30</v>
      </c>
      <c r="O50" s="24">
        <f>M50+N50</f>
        <v>42550</v>
      </c>
      <c r="P50" s="26" t="s">
        <v>69</v>
      </c>
      <c r="Q50" s="27" t="s">
        <v>292</v>
      </c>
      <c r="R50" s="3" t="s">
        <v>70</v>
      </c>
      <c r="S50" s="29" t="s">
        <v>218</v>
      </c>
      <c r="T50" s="28" t="s">
        <v>629</v>
      </c>
      <c r="U50" s="3" t="s">
        <v>291</v>
      </c>
      <c r="V50" s="32"/>
      <c r="W50" s="32"/>
      <c r="X50" s="32"/>
      <c r="Y50" s="32"/>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row>
    <row r="51" spans="1:234" s="48" customFormat="1" ht="63.75" x14ac:dyDescent="0.2">
      <c r="A51" s="17">
        <f t="shared" si="1"/>
        <v>44</v>
      </c>
      <c r="B51" s="3" t="s">
        <v>72</v>
      </c>
      <c r="C51" s="36">
        <v>31202</v>
      </c>
      <c r="D51" s="20" t="s">
        <v>170</v>
      </c>
      <c r="E51" s="99">
        <v>312020901</v>
      </c>
      <c r="F51" s="43" t="s">
        <v>75</v>
      </c>
      <c r="G51" s="26" t="s">
        <v>175</v>
      </c>
      <c r="H51" s="85" t="s">
        <v>25</v>
      </c>
      <c r="I51" s="9">
        <v>119728000</v>
      </c>
      <c r="J51" s="9">
        <v>119728000</v>
      </c>
      <c r="K51" s="24">
        <v>42573</v>
      </c>
      <c r="L51" s="24">
        <v>42643</v>
      </c>
      <c r="M51" s="24">
        <v>42648</v>
      </c>
      <c r="N51" s="100">
        <v>120</v>
      </c>
      <c r="O51" s="24">
        <f>+M51+N51</f>
        <v>42768</v>
      </c>
      <c r="P51" s="26" t="s">
        <v>73</v>
      </c>
      <c r="Q51" s="101" t="s">
        <v>474</v>
      </c>
      <c r="R51" s="3" t="s">
        <v>74</v>
      </c>
      <c r="S51" s="29" t="s">
        <v>472</v>
      </c>
      <c r="T51" s="80" t="s">
        <v>715</v>
      </c>
      <c r="U51" s="77" t="s">
        <v>211</v>
      </c>
      <c r="V51" s="152" t="s">
        <v>473</v>
      </c>
      <c r="W51" s="32"/>
      <c r="X51" s="32"/>
      <c r="Y51" s="32"/>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row>
    <row r="52" spans="1:234" s="48" customFormat="1" ht="226.5" customHeight="1" x14ac:dyDescent="0.2">
      <c r="A52" s="17">
        <f t="shared" si="1"/>
        <v>45</v>
      </c>
      <c r="B52" s="3" t="s">
        <v>72</v>
      </c>
      <c r="C52" s="36">
        <v>31202</v>
      </c>
      <c r="D52" s="20" t="s">
        <v>170</v>
      </c>
      <c r="E52" s="99">
        <v>312020901</v>
      </c>
      <c r="F52" s="43" t="s">
        <v>75</v>
      </c>
      <c r="G52" s="26" t="s">
        <v>568</v>
      </c>
      <c r="H52" s="77" t="s">
        <v>298</v>
      </c>
      <c r="I52" s="9">
        <v>264900000</v>
      </c>
      <c r="J52" s="9">
        <v>264900000</v>
      </c>
      <c r="K52" s="24">
        <v>42573</v>
      </c>
      <c r="L52" s="24">
        <v>42635</v>
      </c>
      <c r="M52" s="24">
        <v>42641</v>
      </c>
      <c r="N52" s="38">
        <v>240</v>
      </c>
      <c r="O52" s="24">
        <v>42882</v>
      </c>
      <c r="P52" s="15" t="s">
        <v>731</v>
      </c>
      <c r="Q52" s="101" t="s">
        <v>471</v>
      </c>
      <c r="R52" s="80" t="s">
        <v>297</v>
      </c>
      <c r="S52" s="80" t="s">
        <v>472</v>
      </c>
      <c r="T52" s="80" t="s">
        <v>717</v>
      </c>
      <c r="U52" s="77" t="s">
        <v>211</v>
      </c>
      <c r="V52" s="152" t="s">
        <v>473</v>
      </c>
      <c r="W52" s="32"/>
      <c r="X52" s="32"/>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row>
    <row r="53" spans="1:234" s="48" customFormat="1" ht="82.5" customHeight="1" x14ac:dyDescent="0.2">
      <c r="A53" s="17">
        <f t="shared" si="1"/>
        <v>46</v>
      </c>
      <c r="B53" s="35" t="s">
        <v>403</v>
      </c>
      <c r="C53" s="102" t="s">
        <v>114</v>
      </c>
      <c r="D53" s="20" t="s">
        <v>84</v>
      </c>
      <c r="E53" s="78">
        <v>311020301</v>
      </c>
      <c r="F53" s="22" t="s">
        <v>63</v>
      </c>
      <c r="G53" s="23" t="s">
        <v>64</v>
      </c>
      <c r="H53" s="3" t="s">
        <v>176</v>
      </c>
      <c r="I53" s="11">
        <v>6781360</v>
      </c>
      <c r="J53" s="11">
        <v>6781360</v>
      </c>
      <c r="K53" s="24">
        <v>42387</v>
      </c>
      <c r="L53" s="24">
        <v>42417</v>
      </c>
      <c r="M53" s="24">
        <v>42457</v>
      </c>
      <c r="N53" s="17" t="s">
        <v>251</v>
      </c>
      <c r="O53" s="24">
        <v>42460</v>
      </c>
      <c r="P53" s="37" t="s">
        <v>252</v>
      </c>
      <c r="Q53" s="27" t="s">
        <v>250</v>
      </c>
      <c r="R53" s="80" t="s">
        <v>226</v>
      </c>
      <c r="S53" s="29" t="s">
        <v>225</v>
      </c>
      <c r="T53" s="54" t="s">
        <v>718</v>
      </c>
      <c r="U53" s="29" t="s">
        <v>211</v>
      </c>
      <c r="V53" s="32"/>
      <c r="W53" s="29" t="s">
        <v>249</v>
      </c>
      <c r="X53" s="32"/>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row>
    <row r="54" spans="1:234" s="48" customFormat="1" ht="201.75" customHeight="1" x14ac:dyDescent="0.2">
      <c r="A54" s="17">
        <f t="shared" si="1"/>
        <v>47</v>
      </c>
      <c r="B54" s="3" t="s">
        <v>76</v>
      </c>
      <c r="C54" s="36">
        <v>33</v>
      </c>
      <c r="D54" s="3" t="s">
        <v>23</v>
      </c>
      <c r="E54" s="43" t="s">
        <v>77</v>
      </c>
      <c r="F54" s="15" t="s">
        <v>78</v>
      </c>
      <c r="G54" s="43" t="s">
        <v>284</v>
      </c>
      <c r="H54" s="36" t="s">
        <v>50</v>
      </c>
      <c r="I54" s="9">
        <f>+J54</f>
        <v>220024160</v>
      </c>
      <c r="J54" s="9">
        <v>220024160</v>
      </c>
      <c r="K54" s="24">
        <v>42459</v>
      </c>
      <c r="L54" s="24">
        <v>42493</v>
      </c>
      <c r="M54" s="24">
        <v>42500</v>
      </c>
      <c r="N54" s="25">
        <v>90</v>
      </c>
      <c r="O54" s="24">
        <v>42591</v>
      </c>
      <c r="P54" s="49">
        <v>81112502</v>
      </c>
      <c r="Q54" s="50" t="s">
        <v>283</v>
      </c>
      <c r="R54" s="51" t="s">
        <v>375</v>
      </c>
      <c r="S54" s="45" t="s">
        <v>227</v>
      </c>
      <c r="T54" s="4" t="s">
        <v>687</v>
      </c>
      <c r="U54" s="31" t="s">
        <v>211</v>
      </c>
      <c r="V54" s="46"/>
      <c r="W54" s="50"/>
      <c r="X54" s="46"/>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row>
    <row r="55" spans="1:234" s="48" customFormat="1" ht="102" customHeight="1" x14ac:dyDescent="0.2">
      <c r="A55" s="17">
        <f t="shared" si="1"/>
        <v>48</v>
      </c>
      <c r="B55" s="3" t="s">
        <v>76</v>
      </c>
      <c r="C55" s="36">
        <v>33</v>
      </c>
      <c r="D55" s="3" t="s">
        <v>23</v>
      </c>
      <c r="E55" s="43" t="s">
        <v>77</v>
      </c>
      <c r="F55" s="15" t="s">
        <v>78</v>
      </c>
      <c r="G55" s="43" t="s">
        <v>64</v>
      </c>
      <c r="H55" s="36" t="s">
        <v>25</v>
      </c>
      <c r="I55" s="9">
        <v>429565801</v>
      </c>
      <c r="J55" s="9">
        <v>429565801</v>
      </c>
      <c r="K55" s="24">
        <v>42506</v>
      </c>
      <c r="L55" s="24">
        <v>42521</v>
      </c>
      <c r="M55" s="24">
        <v>42526</v>
      </c>
      <c r="N55" s="25">
        <v>210</v>
      </c>
      <c r="O55" s="24">
        <v>42734</v>
      </c>
      <c r="P55" s="143" t="s">
        <v>79</v>
      </c>
      <c r="Q55" s="3" t="s">
        <v>186</v>
      </c>
      <c r="R55" s="82" t="s">
        <v>338</v>
      </c>
      <c r="S55" s="45" t="s">
        <v>227</v>
      </c>
      <c r="T55" s="4" t="s">
        <v>688</v>
      </c>
      <c r="U55" s="31" t="s">
        <v>211</v>
      </c>
      <c r="V55" s="46"/>
      <c r="W55" s="46"/>
      <c r="X55" s="46"/>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row>
    <row r="56" spans="1:234" s="48" customFormat="1" ht="122.25" customHeight="1" x14ac:dyDescent="0.2">
      <c r="A56" s="17">
        <f t="shared" si="1"/>
        <v>49</v>
      </c>
      <c r="B56" s="3" t="s">
        <v>76</v>
      </c>
      <c r="C56" s="36">
        <v>33</v>
      </c>
      <c r="D56" s="3" t="s">
        <v>23</v>
      </c>
      <c r="E56" s="43" t="s">
        <v>404</v>
      </c>
      <c r="F56" s="15" t="s">
        <v>405</v>
      </c>
      <c r="G56" s="43" t="s">
        <v>64</v>
      </c>
      <c r="H56" s="36" t="s">
        <v>25</v>
      </c>
      <c r="I56" s="9">
        <v>27200000</v>
      </c>
      <c r="J56" s="9">
        <v>27200000</v>
      </c>
      <c r="K56" s="24">
        <v>42585</v>
      </c>
      <c r="L56" s="24">
        <v>42593</v>
      </c>
      <c r="M56" s="24">
        <v>42594</v>
      </c>
      <c r="N56" s="25">
        <v>120</v>
      </c>
      <c r="O56" s="24">
        <v>42715</v>
      </c>
      <c r="P56" s="157" t="s">
        <v>557</v>
      </c>
      <c r="Q56" s="3" t="s">
        <v>554</v>
      </c>
      <c r="R56" s="60" t="s">
        <v>478</v>
      </c>
      <c r="S56" s="45" t="s">
        <v>432</v>
      </c>
      <c r="T56" s="60" t="s">
        <v>555</v>
      </c>
      <c r="U56" s="3" t="s">
        <v>211</v>
      </c>
      <c r="V56" s="46"/>
      <c r="W56" s="61"/>
      <c r="X56" s="61"/>
      <c r="Y56" s="149"/>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row>
    <row r="57" spans="1:234" s="48" customFormat="1" ht="167.25" customHeight="1" x14ac:dyDescent="0.2">
      <c r="A57" s="17">
        <f t="shared" si="1"/>
        <v>50</v>
      </c>
      <c r="B57" s="3" t="s">
        <v>76</v>
      </c>
      <c r="C57" s="36">
        <v>33</v>
      </c>
      <c r="D57" s="3" t="s">
        <v>23</v>
      </c>
      <c r="E57" s="43" t="s">
        <v>77</v>
      </c>
      <c r="F57" s="15" t="s">
        <v>78</v>
      </c>
      <c r="G57" s="43" t="s">
        <v>64</v>
      </c>
      <c r="H57" s="36" t="s">
        <v>25</v>
      </c>
      <c r="I57" s="9">
        <f>6800000*6</f>
        <v>40800000</v>
      </c>
      <c r="J57" s="9">
        <v>40800000</v>
      </c>
      <c r="K57" s="24">
        <v>42506</v>
      </c>
      <c r="L57" s="24">
        <v>42514</v>
      </c>
      <c r="M57" s="24">
        <v>42531</v>
      </c>
      <c r="N57" s="25">
        <v>180</v>
      </c>
      <c r="O57" s="24">
        <v>42713</v>
      </c>
      <c r="P57" s="59" t="s">
        <v>341</v>
      </c>
      <c r="Q57" s="3" t="s">
        <v>339</v>
      </c>
      <c r="R57" s="60" t="s">
        <v>340</v>
      </c>
      <c r="S57" s="45" t="s">
        <v>227</v>
      </c>
      <c r="T57" s="4" t="s">
        <v>556</v>
      </c>
      <c r="U57" s="45" t="s">
        <v>211</v>
      </c>
      <c r="V57" s="46"/>
      <c r="W57" s="61"/>
      <c r="X57" s="61"/>
      <c r="Y57" s="149"/>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row>
    <row r="58" spans="1:234" s="48" customFormat="1" ht="150" customHeight="1" x14ac:dyDescent="0.2">
      <c r="A58" s="17">
        <f t="shared" si="1"/>
        <v>51</v>
      </c>
      <c r="B58" s="3" t="s">
        <v>76</v>
      </c>
      <c r="C58" s="36">
        <v>33</v>
      </c>
      <c r="D58" s="3" t="s">
        <v>23</v>
      </c>
      <c r="E58" s="43" t="s">
        <v>77</v>
      </c>
      <c r="F58" s="15" t="s">
        <v>78</v>
      </c>
      <c r="G58" s="140" t="s">
        <v>64</v>
      </c>
      <c r="H58" s="36" t="s">
        <v>25</v>
      </c>
      <c r="I58" s="9">
        <v>42000000</v>
      </c>
      <c r="J58" s="9">
        <v>42000000</v>
      </c>
      <c r="K58" s="24">
        <v>42506</v>
      </c>
      <c r="L58" s="24">
        <v>42521</v>
      </c>
      <c r="M58" s="24">
        <f>L58+5</f>
        <v>42526</v>
      </c>
      <c r="N58" s="25">
        <v>180</v>
      </c>
      <c r="O58" s="24">
        <f>+M58+N58</f>
        <v>42706</v>
      </c>
      <c r="P58" s="59" t="s">
        <v>341</v>
      </c>
      <c r="Q58" s="3" t="s">
        <v>342</v>
      </c>
      <c r="R58" s="60" t="s">
        <v>343</v>
      </c>
      <c r="S58" s="45" t="s">
        <v>227</v>
      </c>
      <c r="T58" s="4" t="s">
        <v>377</v>
      </c>
      <c r="U58" s="45" t="s">
        <v>211</v>
      </c>
      <c r="V58" s="46"/>
      <c r="W58" s="61"/>
      <c r="X58" s="61"/>
      <c r="Y58" s="149"/>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row>
    <row r="59" spans="1:234" s="48" customFormat="1" ht="286.5" customHeight="1" x14ac:dyDescent="0.2">
      <c r="A59" s="17">
        <f t="shared" si="1"/>
        <v>52</v>
      </c>
      <c r="B59" s="3" t="s">
        <v>76</v>
      </c>
      <c r="C59" s="36">
        <v>33</v>
      </c>
      <c r="D59" s="3" t="s">
        <v>23</v>
      </c>
      <c r="E59" s="43" t="s">
        <v>77</v>
      </c>
      <c r="F59" s="15" t="s">
        <v>78</v>
      </c>
      <c r="G59" s="43" t="s">
        <v>64</v>
      </c>
      <c r="H59" s="36" t="s">
        <v>25</v>
      </c>
      <c r="I59" s="9">
        <f>6800000*6</f>
        <v>40800000</v>
      </c>
      <c r="J59" s="9">
        <v>40800000</v>
      </c>
      <c r="K59" s="24">
        <v>42501</v>
      </c>
      <c r="L59" s="24">
        <v>42517</v>
      </c>
      <c r="M59" s="24">
        <f>L59+5</f>
        <v>42522</v>
      </c>
      <c r="N59" s="25">
        <v>180</v>
      </c>
      <c r="O59" s="24">
        <f>M59+N59</f>
        <v>42702</v>
      </c>
      <c r="P59" s="59" t="s">
        <v>80</v>
      </c>
      <c r="Q59" s="3" t="s">
        <v>334</v>
      </c>
      <c r="R59" s="28" t="s">
        <v>336</v>
      </c>
      <c r="S59" s="45" t="s">
        <v>227</v>
      </c>
      <c r="T59" s="4" t="s">
        <v>689</v>
      </c>
      <c r="U59" s="45" t="s">
        <v>211</v>
      </c>
      <c r="V59" s="46"/>
      <c r="W59" s="61"/>
      <c r="X59" s="61"/>
      <c r="Y59" s="149"/>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row>
    <row r="60" spans="1:234" s="48" customFormat="1" ht="120" customHeight="1" x14ac:dyDescent="0.2">
      <c r="A60" s="17">
        <f t="shared" si="1"/>
        <v>53</v>
      </c>
      <c r="B60" s="3" t="s">
        <v>76</v>
      </c>
      <c r="C60" s="36">
        <v>33</v>
      </c>
      <c r="D60" s="3" t="s">
        <v>23</v>
      </c>
      <c r="E60" s="43" t="s">
        <v>77</v>
      </c>
      <c r="F60" s="15" t="s">
        <v>78</v>
      </c>
      <c r="G60" s="43" t="s">
        <v>64</v>
      </c>
      <c r="H60" s="36" t="s">
        <v>25</v>
      </c>
      <c r="I60" s="9">
        <f>6800000*6</f>
        <v>40800000</v>
      </c>
      <c r="J60" s="9">
        <v>40800000</v>
      </c>
      <c r="K60" s="24">
        <v>42501</v>
      </c>
      <c r="L60" s="24">
        <v>42516</v>
      </c>
      <c r="M60" s="24">
        <f>L60+5</f>
        <v>42521</v>
      </c>
      <c r="N60" s="25">
        <v>180</v>
      </c>
      <c r="O60" s="24">
        <f>M60+N60</f>
        <v>42701</v>
      </c>
      <c r="P60" s="59" t="s">
        <v>80</v>
      </c>
      <c r="Q60" s="3" t="s">
        <v>335</v>
      </c>
      <c r="R60" s="28" t="s">
        <v>337</v>
      </c>
      <c r="S60" s="45" t="s">
        <v>227</v>
      </c>
      <c r="T60" s="4" t="s">
        <v>378</v>
      </c>
      <c r="U60" s="45" t="s">
        <v>211</v>
      </c>
      <c r="V60" s="46"/>
      <c r="W60" s="61"/>
      <c r="X60" s="61"/>
      <c r="Y60" s="149"/>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row>
    <row r="61" spans="1:234" s="48" customFormat="1" ht="150" customHeight="1" x14ac:dyDescent="0.2">
      <c r="A61" s="17"/>
      <c r="B61" s="3" t="s">
        <v>76</v>
      </c>
      <c r="C61" s="36">
        <v>33</v>
      </c>
      <c r="D61" s="3" t="s">
        <v>23</v>
      </c>
      <c r="E61" s="43" t="s">
        <v>404</v>
      </c>
      <c r="F61" s="15" t="s">
        <v>405</v>
      </c>
      <c r="G61" s="43" t="s">
        <v>174</v>
      </c>
      <c r="H61" s="36" t="s">
        <v>25</v>
      </c>
      <c r="I61" s="9">
        <f>193000000-18659064-61670683</f>
        <v>112670253</v>
      </c>
      <c r="J61" s="9"/>
      <c r="K61" s="24">
        <v>42604</v>
      </c>
      <c r="L61" s="24">
        <v>42629</v>
      </c>
      <c r="M61" s="24">
        <v>42630</v>
      </c>
      <c r="N61" s="25">
        <v>333</v>
      </c>
      <c r="O61" s="24">
        <f>+M61+N61</f>
        <v>42963</v>
      </c>
      <c r="P61" s="49">
        <v>321519</v>
      </c>
      <c r="Q61" s="3" t="s">
        <v>663</v>
      </c>
      <c r="R61" s="3" t="s">
        <v>81</v>
      </c>
      <c r="S61" s="45" t="s">
        <v>227</v>
      </c>
      <c r="T61" s="3" t="s">
        <v>664</v>
      </c>
      <c r="U61" s="45"/>
      <c r="V61" s="46"/>
      <c r="W61" s="46"/>
      <c r="X61" s="46"/>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row>
    <row r="62" spans="1:234" s="48" customFormat="1" ht="114" customHeight="1" x14ac:dyDescent="0.2">
      <c r="A62" s="17">
        <v>54</v>
      </c>
      <c r="B62" s="3" t="s">
        <v>76</v>
      </c>
      <c r="C62" s="36">
        <v>33</v>
      </c>
      <c r="D62" s="3" t="s">
        <v>23</v>
      </c>
      <c r="E62" s="43" t="s">
        <v>404</v>
      </c>
      <c r="F62" s="15" t="s">
        <v>405</v>
      </c>
      <c r="G62" s="43" t="s">
        <v>174</v>
      </c>
      <c r="H62" s="36" t="s">
        <v>25</v>
      </c>
      <c r="I62" s="9">
        <v>61670683</v>
      </c>
      <c r="J62" s="9">
        <v>61670683</v>
      </c>
      <c r="K62" s="24">
        <v>42604</v>
      </c>
      <c r="L62" s="24">
        <v>42629</v>
      </c>
      <c r="M62" s="24">
        <v>42630</v>
      </c>
      <c r="N62" s="25">
        <v>333</v>
      </c>
      <c r="O62" s="24">
        <f>+M62+N62</f>
        <v>42963</v>
      </c>
      <c r="P62" s="49">
        <v>321519</v>
      </c>
      <c r="Q62" s="3" t="s">
        <v>662</v>
      </c>
      <c r="R62" s="3" t="s">
        <v>81</v>
      </c>
      <c r="S62" s="45" t="s">
        <v>432</v>
      </c>
      <c r="T62" s="3" t="s">
        <v>661</v>
      </c>
      <c r="U62" s="45" t="s">
        <v>211</v>
      </c>
      <c r="V62" s="46"/>
      <c r="W62" s="46"/>
      <c r="X62" s="46"/>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row>
    <row r="63" spans="1:234" s="48" customFormat="1" ht="90" customHeight="1" x14ac:dyDescent="0.2">
      <c r="A63" s="17"/>
      <c r="B63" s="3" t="s">
        <v>76</v>
      </c>
      <c r="C63" s="36">
        <v>33</v>
      </c>
      <c r="D63" s="3" t="s">
        <v>23</v>
      </c>
      <c r="E63" s="43" t="s">
        <v>404</v>
      </c>
      <c r="F63" s="15" t="s">
        <v>405</v>
      </c>
      <c r="G63" s="43" t="s">
        <v>174</v>
      </c>
      <c r="H63" s="36" t="s">
        <v>25</v>
      </c>
      <c r="I63" s="9">
        <v>18659064</v>
      </c>
      <c r="J63" s="9">
        <v>18659064</v>
      </c>
      <c r="K63" s="24">
        <v>42577</v>
      </c>
      <c r="L63" s="24">
        <v>42580</v>
      </c>
      <c r="M63" s="24">
        <v>42580</v>
      </c>
      <c r="N63" s="25">
        <v>90</v>
      </c>
      <c r="O63" s="24">
        <f>+M63+N63</f>
        <v>42670</v>
      </c>
      <c r="P63" s="158" t="s">
        <v>433</v>
      </c>
      <c r="Q63" s="3" t="s">
        <v>430</v>
      </c>
      <c r="R63" s="3" t="s">
        <v>431</v>
      </c>
      <c r="S63" s="45" t="s">
        <v>432</v>
      </c>
      <c r="T63" s="3" t="s">
        <v>447</v>
      </c>
      <c r="U63" s="45" t="s">
        <v>276</v>
      </c>
      <c r="V63" s="46"/>
      <c r="W63" s="46"/>
      <c r="X63" s="46"/>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row>
    <row r="64" spans="1:234" s="48" customFormat="1" ht="142.5" customHeight="1" x14ac:dyDescent="0.2">
      <c r="A64" s="17">
        <v>55</v>
      </c>
      <c r="B64" s="3" t="s">
        <v>76</v>
      </c>
      <c r="C64" s="36">
        <v>33</v>
      </c>
      <c r="D64" s="3" t="s">
        <v>23</v>
      </c>
      <c r="E64" s="43" t="s">
        <v>404</v>
      </c>
      <c r="F64" s="15" t="s">
        <v>405</v>
      </c>
      <c r="G64" s="23" t="s">
        <v>60</v>
      </c>
      <c r="H64" s="36" t="s">
        <v>50</v>
      </c>
      <c r="I64" s="9">
        <v>30000000</v>
      </c>
      <c r="J64" s="3"/>
      <c r="K64" s="24">
        <v>42600</v>
      </c>
      <c r="L64" s="24">
        <v>42661</v>
      </c>
      <c r="M64" s="24">
        <v>42666</v>
      </c>
      <c r="N64" s="156">
        <v>60</v>
      </c>
      <c r="O64" s="24">
        <f>+M64+N64</f>
        <v>42726</v>
      </c>
      <c r="P64" s="157" t="s">
        <v>328</v>
      </c>
      <c r="Q64" s="3" t="s">
        <v>476</v>
      </c>
      <c r="R64" s="3" t="s">
        <v>329</v>
      </c>
      <c r="S64" s="45" t="s">
        <v>326</v>
      </c>
      <c r="T64" s="3" t="s">
        <v>475</v>
      </c>
      <c r="U64" s="45" t="s">
        <v>347</v>
      </c>
      <c r="V64" s="46"/>
      <c r="W64" s="46"/>
      <c r="X64" s="46"/>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row>
    <row r="65" spans="1:234" s="48" customFormat="1" ht="129" customHeight="1" x14ac:dyDescent="0.2">
      <c r="A65" s="17">
        <f>+A64+1</f>
        <v>56</v>
      </c>
      <c r="B65" s="3" t="s">
        <v>76</v>
      </c>
      <c r="C65" s="36">
        <v>33</v>
      </c>
      <c r="D65" s="3" t="s">
        <v>23</v>
      </c>
      <c r="E65" s="43" t="s">
        <v>404</v>
      </c>
      <c r="F65" s="15" t="s">
        <v>405</v>
      </c>
      <c r="G65" s="43" t="s">
        <v>24</v>
      </c>
      <c r="H65" s="36" t="s">
        <v>50</v>
      </c>
      <c r="I65" s="9">
        <v>29000000</v>
      </c>
      <c r="J65" s="3"/>
      <c r="K65" s="24">
        <v>42536</v>
      </c>
      <c r="L65" s="24">
        <v>42596</v>
      </c>
      <c r="M65" s="24">
        <v>42601</v>
      </c>
      <c r="N65" s="36">
        <v>60</v>
      </c>
      <c r="O65" s="24">
        <v>42661</v>
      </c>
      <c r="P65" s="129" t="s">
        <v>327</v>
      </c>
      <c r="Q65" s="3" t="s">
        <v>407</v>
      </c>
      <c r="R65" s="3" t="s">
        <v>330</v>
      </c>
      <c r="S65" s="45" t="s">
        <v>227</v>
      </c>
      <c r="T65" s="3"/>
      <c r="U65" s="45"/>
      <c r="V65" s="46"/>
      <c r="W65" s="46"/>
      <c r="X65" s="46"/>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row>
    <row r="66" spans="1:234" s="34" customFormat="1" ht="156" customHeight="1" x14ac:dyDescent="0.2">
      <c r="A66" s="17"/>
      <c r="B66" s="3" t="s">
        <v>76</v>
      </c>
      <c r="C66" s="36">
        <v>33</v>
      </c>
      <c r="D66" s="3" t="s">
        <v>23</v>
      </c>
      <c r="E66" s="137" t="s">
        <v>77</v>
      </c>
      <c r="F66" s="15" t="s">
        <v>78</v>
      </c>
      <c r="G66" s="15" t="s">
        <v>313</v>
      </c>
      <c r="H66" s="37" t="s">
        <v>232</v>
      </c>
      <c r="I66" s="9">
        <v>5000000</v>
      </c>
      <c r="J66" s="10">
        <v>5000000</v>
      </c>
      <c r="K66" s="24">
        <v>42419</v>
      </c>
      <c r="L66" s="24">
        <v>42482</v>
      </c>
      <c r="M66" s="24" t="s">
        <v>231</v>
      </c>
      <c r="N66" s="36" t="s">
        <v>231</v>
      </c>
      <c r="O66" s="24" t="s">
        <v>231</v>
      </c>
      <c r="P66" s="37" t="s">
        <v>314</v>
      </c>
      <c r="Q66" s="3" t="s">
        <v>325</v>
      </c>
      <c r="R66" s="28" t="s">
        <v>331</v>
      </c>
      <c r="S66" s="45" t="s">
        <v>227</v>
      </c>
      <c r="T66" s="3" t="s">
        <v>733</v>
      </c>
      <c r="U66" s="45" t="s">
        <v>276</v>
      </c>
      <c r="V66" s="46"/>
      <c r="W66" s="46"/>
      <c r="X66" s="46"/>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row>
    <row r="67" spans="1:234" s="34" customFormat="1" ht="156" customHeight="1" x14ac:dyDescent="0.2">
      <c r="A67" s="17">
        <v>57</v>
      </c>
      <c r="B67" s="3" t="s">
        <v>76</v>
      </c>
      <c r="C67" s="36">
        <v>33</v>
      </c>
      <c r="D67" s="3" t="s">
        <v>23</v>
      </c>
      <c r="E67" s="137" t="s">
        <v>404</v>
      </c>
      <c r="F67" s="15" t="s">
        <v>405</v>
      </c>
      <c r="G67" s="36" t="s">
        <v>82</v>
      </c>
      <c r="H67" s="36" t="s">
        <v>173</v>
      </c>
      <c r="I67" s="9">
        <f>307434199+258000000</f>
        <v>565434199</v>
      </c>
      <c r="J67" s="9"/>
      <c r="K67" s="24">
        <v>42520</v>
      </c>
      <c r="L67" s="24">
        <v>42526</v>
      </c>
      <c r="M67" s="24">
        <v>42531</v>
      </c>
      <c r="N67" s="25">
        <v>365</v>
      </c>
      <c r="O67" s="24">
        <v>42550</v>
      </c>
      <c r="P67" s="49">
        <v>81111811</v>
      </c>
      <c r="Q67" s="3" t="s">
        <v>408</v>
      </c>
      <c r="R67" s="60" t="s">
        <v>332</v>
      </c>
      <c r="S67" s="45" t="s">
        <v>227</v>
      </c>
      <c r="T67" s="3" t="s">
        <v>685</v>
      </c>
      <c r="U67" s="45" t="s">
        <v>347</v>
      </c>
      <c r="V67" s="46"/>
      <c r="W67" s="46"/>
      <c r="X67" s="46"/>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row>
    <row r="68" spans="1:234" s="34" customFormat="1" ht="83.25" customHeight="1" x14ac:dyDescent="0.2">
      <c r="A68" s="17">
        <f>+A67+1</f>
        <v>58</v>
      </c>
      <c r="B68" s="3" t="s">
        <v>76</v>
      </c>
      <c r="C68" s="36">
        <v>33</v>
      </c>
      <c r="D68" s="3" t="s">
        <v>23</v>
      </c>
      <c r="E68" s="43" t="s">
        <v>404</v>
      </c>
      <c r="F68" s="138" t="s">
        <v>405</v>
      </c>
      <c r="G68" s="53" t="s">
        <v>536</v>
      </c>
      <c r="H68" s="36" t="s">
        <v>50</v>
      </c>
      <c r="I68" s="9">
        <f>17368600+3400000</f>
        <v>20768600</v>
      </c>
      <c r="J68" s="9"/>
      <c r="K68" s="24">
        <v>42635</v>
      </c>
      <c r="L68" s="24">
        <f>+K68+30</f>
        <v>42665</v>
      </c>
      <c r="M68" s="24">
        <f>+L68+5</f>
        <v>42670</v>
      </c>
      <c r="N68" s="25">
        <v>15</v>
      </c>
      <c r="O68" s="24">
        <f>+M68+N68</f>
        <v>42685</v>
      </c>
      <c r="P68" s="49">
        <v>81112502</v>
      </c>
      <c r="Q68" s="3" t="s">
        <v>619</v>
      </c>
      <c r="R68" s="28" t="s">
        <v>620</v>
      </c>
      <c r="S68" s="45" t="s">
        <v>432</v>
      </c>
      <c r="T68" s="3" t="s">
        <v>621</v>
      </c>
      <c r="U68" s="45" t="s">
        <v>480</v>
      </c>
      <c r="V68" s="46"/>
      <c r="W68" s="46"/>
      <c r="X68" s="46"/>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row>
    <row r="69" spans="1:234" s="34" customFormat="1" ht="72.75" customHeight="1" x14ac:dyDescent="0.2">
      <c r="A69" s="17"/>
      <c r="B69" s="3" t="s">
        <v>76</v>
      </c>
      <c r="C69" s="36">
        <v>33</v>
      </c>
      <c r="D69" s="3" t="s">
        <v>23</v>
      </c>
      <c r="E69" s="43" t="s">
        <v>77</v>
      </c>
      <c r="F69" s="138" t="s">
        <v>78</v>
      </c>
      <c r="G69" s="15" t="s">
        <v>285</v>
      </c>
      <c r="H69" s="36" t="s">
        <v>50</v>
      </c>
      <c r="I69" s="11">
        <v>1931400</v>
      </c>
      <c r="J69" s="11">
        <v>1931400</v>
      </c>
      <c r="K69" s="24">
        <v>42436</v>
      </c>
      <c r="L69" s="24">
        <v>42436</v>
      </c>
      <c r="M69" s="24">
        <v>42437</v>
      </c>
      <c r="N69" s="17">
        <v>30</v>
      </c>
      <c r="O69" s="24">
        <v>42467</v>
      </c>
      <c r="P69" s="37" t="s">
        <v>286</v>
      </c>
      <c r="Q69" s="3" t="s">
        <v>299</v>
      </c>
      <c r="R69" s="28" t="s">
        <v>287</v>
      </c>
      <c r="S69" s="45" t="s">
        <v>227</v>
      </c>
      <c r="T69" s="3" t="s">
        <v>734</v>
      </c>
      <c r="U69" s="45" t="s">
        <v>276</v>
      </c>
      <c r="V69" s="46"/>
      <c r="W69" s="45" t="s">
        <v>242</v>
      </c>
      <c r="X69" s="46"/>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row>
    <row r="70" spans="1:234" s="34" customFormat="1" ht="81.75" customHeight="1" x14ac:dyDescent="0.2">
      <c r="A70" s="17"/>
      <c r="B70" s="3" t="s">
        <v>76</v>
      </c>
      <c r="C70" s="36">
        <v>33</v>
      </c>
      <c r="D70" s="3" t="s">
        <v>23</v>
      </c>
      <c r="E70" s="43" t="s">
        <v>77</v>
      </c>
      <c r="F70" s="138" t="s">
        <v>78</v>
      </c>
      <c r="G70" s="15" t="s">
        <v>285</v>
      </c>
      <c r="H70" s="36" t="s">
        <v>50</v>
      </c>
      <c r="I70" s="11">
        <v>1500000</v>
      </c>
      <c r="J70" s="11">
        <v>1500000</v>
      </c>
      <c r="K70" s="24">
        <v>42436</v>
      </c>
      <c r="L70" s="24">
        <v>42436</v>
      </c>
      <c r="M70" s="24">
        <v>42437</v>
      </c>
      <c r="N70" s="17">
        <v>30</v>
      </c>
      <c r="O70" s="24">
        <v>42467</v>
      </c>
      <c r="P70" s="37" t="s">
        <v>286</v>
      </c>
      <c r="Q70" s="3" t="s">
        <v>299</v>
      </c>
      <c r="R70" s="159" t="s">
        <v>287</v>
      </c>
      <c r="S70" s="45" t="s">
        <v>227</v>
      </c>
      <c r="T70" s="3" t="s">
        <v>735</v>
      </c>
      <c r="U70" s="45" t="s">
        <v>276</v>
      </c>
      <c r="V70" s="46"/>
      <c r="W70" s="45" t="s">
        <v>242</v>
      </c>
      <c r="X70" s="46"/>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row>
    <row r="71" spans="1:234" s="34" customFormat="1" ht="129.75" customHeight="1" x14ac:dyDescent="0.2">
      <c r="A71" s="17">
        <v>59</v>
      </c>
      <c r="B71" s="77" t="s">
        <v>76</v>
      </c>
      <c r="C71" s="78">
        <v>33</v>
      </c>
      <c r="D71" s="43" t="s">
        <v>23</v>
      </c>
      <c r="E71" s="43" t="s">
        <v>404</v>
      </c>
      <c r="F71" s="138" t="s">
        <v>405</v>
      </c>
      <c r="G71" s="15" t="s">
        <v>64</v>
      </c>
      <c r="H71" s="3" t="s">
        <v>176</v>
      </c>
      <c r="I71" s="44">
        <f>220975840-22750000+6400000</f>
        <v>204625840</v>
      </c>
      <c r="J71" s="11"/>
      <c r="K71" s="24">
        <v>42606</v>
      </c>
      <c r="L71" s="24">
        <v>42611</v>
      </c>
      <c r="M71" s="24">
        <f>L71+5</f>
        <v>42616</v>
      </c>
      <c r="N71" s="155">
        <v>120</v>
      </c>
      <c r="O71" s="24">
        <f>M71+N71</f>
        <v>42736</v>
      </c>
      <c r="P71" s="59" t="s">
        <v>80</v>
      </c>
      <c r="Q71" s="3" t="s">
        <v>567</v>
      </c>
      <c r="R71" s="28" t="s">
        <v>337</v>
      </c>
      <c r="S71" s="45" t="s">
        <v>432</v>
      </c>
      <c r="T71" s="3"/>
      <c r="U71" s="45"/>
      <c r="V71" s="46"/>
      <c r="W71" s="45"/>
      <c r="X71" s="46"/>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row>
    <row r="72" spans="1:234" s="34" customFormat="1" ht="177" customHeight="1" x14ac:dyDescent="0.2">
      <c r="A72" s="17">
        <f>+A71+1</f>
        <v>60</v>
      </c>
      <c r="B72" s="77" t="s">
        <v>76</v>
      </c>
      <c r="C72" s="78">
        <v>33</v>
      </c>
      <c r="D72" s="43" t="s">
        <v>23</v>
      </c>
      <c r="E72" s="43" t="s">
        <v>404</v>
      </c>
      <c r="F72" s="138" t="s">
        <v>405</v>
      </c>
      <c r="G72" s="78" t="s">
        <v>370</v>
      </c>
      <c r="H72" s="78" t="s">
        <v>25</v>
      </c>
      <c r="I72" s="44">
        <f>6000000+41500000-21000000-3400000</f>
        <v>23100000</v>
      </c>
      <c r="J72" s="11"/>
      <c r="K72" s="24">
        <v>42635</v>
      </c>
      <c r="L72" s="24">
        <f>+K72+30</f>
        <v>42665</v>
      </c>
      <c r="M72" s="24">
        <f>+L72+5</f>
        <v>42670</v>
      </c>
      <c r="N72" s="25">
        <v>90</v>
      </c>
      <c r="O72" s="24">
        <f>+M72+N72</f>
        <v>42760</v>
      </c>
      <c r="P72" s="49">
        <v>81111811</v>
      </c>
      <c r="Q72" s="3" t="s">
        <v>631</v>
      </c>
      <c r="R72" s="60" t="s">
        <v>371</v>
      </c>
      <c r="S72" s="45" t="s">
        <v>432</v>
      </c>
      <c r="T72" s="3" t="s">
        <v>622</v>
      </c>
      <c r="U72" s="4" t="s">
        <v>480</v>
      </c>
      <c r="V72" s="46"/>
      <c r="W72" s="45"/>
      <c r="X72" s="46"/>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row>
    <row r="73" spans="1:234" s="34" customFormat="1" ht="148.5" customHeight="1" x14ac:dyDescent="0.2">
      <c r="A73" s="17">
        <f t="shared" ref="A73:A79" si="2">+A72+1</f>
        <v>61</v>
      </c>
      <c r="B73" s="77" t="s">
        <v>76</v>
      </c>
      <c r="C73" s="78">
        <v>33</v>
      </c>
      <c r="D73" s="43" t="s">
        <v>23</v>
      </c>
      <c r="E73" s="43" t="s">
        <v>404</v>
      </c>
      <c r="F73" s="138" t="s">
        <v>405</v>
      </c>
      <c r="G73" s="78" t="s">
        <v>370</v>
      </c>
      <c r="H73" s="78" t="s">
        <v>25</v>
      </c>
      <c r="I73" s="44">
        <v>21000000</v>
      </c>
      <c r="J73" s="11">
        <v>21000000</v>
      </c>
      <c r="K73" s="24">
        <v>42608</v>
      </c>
      <c r="L73" s="24">
        <v>42628</v>
      </c>
      <c r="M73" s="24">
        <v>42629</v>
      </c>
      <c r="N73" s="25">
        <v>105</v>
      </c>
      <c r="O73" s="24">
        <f>+M73+N73</f>
        <v>42734</v>
      </c>
      <c r="P73" s="49">
        <v>81111508</v>
      </c>
      <c r="Q73" s="3" t="s">
        <v>535</v>
      </c>
      <c r="R73" s="60" t="s">
        <v>371</v>
      </c>
      <c r="S73" s="45" t="s">
        <v>432</v>
      </c>
      <c r="T73" s="3" t="s">
        <v>736</v>
      </c>
      <c r="U73" s="45" t="s">
        <v>211</v>
      </c>
      <c r="V73" s="46"/>
      <c r="W73" s="45"/>
      <c r="X73" s="46"/>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row>
    <row r="74" spans="1:234" s="34" customFormat="1" ht="132" customHeight="1" x14ac:dyDescent="0.2">
      <c r="A74" s="17">
        <f t="shared" si="2"/>
        <v>62</v>
      </c>
      <c r="B74" s="77" t="s">
        <v>76</v>
      </c>
      <c r="C74" s="78">
        <v>33</v>
      </c>
      <c r="D74" s="43" t="s">
        <v>23</v>
      </c>
      <c r="E74" s="43" t="s">
        <v>404</v>
      </c>
      <c r="F74" s="138" t="s">
        <v>405</v>
      </c>
      <c r="G74" s="43" t="s">
        <v>24</v>
      </c>
      <c r="H74" s="78" t="s">
        <v>25</v>
      </c>
      <c r="I74" s="44">
        <f>315700000-73000000</f>
        <v>242700000</v>
      </c>
      <c r="J74" s="11"/>
      <c r="K74" s="24">
        <v>42612</v>
      </c>
      <c r="L74" s="24">
        <f>K74+60</f>
        <v>42672</v>
      </c>
      <c r="M74" s="24">
        <f>L74+5</f>
        <v>42677</v>
      </c>
      <c r="N74" s="25">
        <v>150</v>
      </c>
      <c r="O74" s="24">
        <f>M74+N74</f>
        <v>42827</v>
      </c>
      <c r="P74" s="49">
        <v>81111811</v>
      </c>
      <c r="Q74" s="3" t="s">
        <v>406</v>
      </c>
      <c r="R74" s="60" t="s">
        <v>372</v>
      </c>
      <c r="S74" s="45"/>
      <c r="T74" s="3"/>
      <c r="U74" s="45"/>
      <c r="V74" s="46"/>
      <c r="W74" s="45"/>
      <c r="X74" s="46"/>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row>
    <row r="75" spans="1:234" s="34" customFormat="1" ht="117.75" customHeight="1" x14ac:dyDescent="0.2">
      <c r="A75" s="17">
        <f t="shared" si="2"/>
        <v>63</v>
      </c>
      <c r="B75" s="77" t="s">
        <v>83</v>
      </c>
      <c r="C75" s="78">
        <v>31102</v>
      </c>
      <c r="D75" s="68" t="s">
        <v>84</v>
      </c>
      <c r="E75" s="78">
        <v>311020301</v>
      </c>
      <c r="F75" s="22" t="s">
        <v>63</v>
      </c>
      <c r="G75" s="26" t="s">
        <v>29</v>
      </c>
      <c r="H75" s="3" t="s">
        <v>176</v>
      </c>
      <c r="I75" s="11">
        <v>10312330</v>
      </c>
      <c r="J75" s="11">
        <v>10312330</v>
      </c>
      <c r="K75" s="24">
        <v>42390</v>
      </c>
      <c r="L75" s="24">
        <v>42422</v>
      </c>
      <c r="M75" s="24">
        <v>42425</v>
      </c>
      <c r="N75" s="17">
        <v>300</v>
      </c>
      <c r="O75" s="24">
        <v>42728</v>
      </c>
      <c r="P75" s="37" t="s">
        <v>260</v>
      </c>
      <c r="Q75" s="79" t="s">
        <v>259</v>
      </c>
      <c r="R75" s="80" t="s">
        <v>85</v>
      </c>
      <c r="S75" s="56" t="s">
        <v>219</v>
      </c>
      <c r="T75" s="79" t="s">
        <v>737</v>
      </c>
      <c r="U75" s="79" t="s">
        <v>211</v>
      </c>
      <c r="V75" s="31" t="s">
        <v>210</v>
      </c>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row>
    <row r="76" spans="1:234" s="34" customFormat="1" ht="185.25" customHeight="1" x14ac:dyDescent="0.2">
      <c r="A76" s="17">
        <f t="shared" si="2"/>
        <v>64</v>
      </c>
      <c r="B76" s="77" t="s">
        <v>83</v>
      </c>
      <c r="C76" s="78">
        <v>31202</v>
      </c>
      <c r="D76" s="68" t="s">
        <v>170</v>
      </c>
      <c r="E76" s="99">
        <v>3120204</v>
      </c>
      <c r="F76" s="103" t="s">
        <v>179</v>
      </c>
      <c r="G76" s="26" t="s">
        <v>29</v>
      </c>
      <c r="H76" s="77" t="s">
        <v>25</v>
      </c>
      <c r="I76" s="10">
        <v>13000000</v>
      </c>
      <c r="J76" s="10"/>
      <c r="K76" s="24">
        <v>42653</v>
      </c>
      <c r="L76" s="24">
        <v>42684</v>
      </c>
      <c r="M76" s="24">
        <v>42689</v>
      </c>
      <c r="N76" s="100">
        <v>90</v>
      </c>
      <c r="O76" s="24">
        <v>42732</v>
      </c>
      <c r="P76" s="104" t="s">
        <v>86</v>
      </c>
      <c r="Q76" s="77" t="s">
        <v>650</v>
      </c>
      <c r="R76" s="80" t="s">
        <v>87</v>
      </c>
      <c r="S76" s="56" t="s">
        <v>449</v>
      </c>
      <c r="T76" s="79" t="s">
        <v>651</v>
      </c>
      <c r="U76" s="79" t="s">
        <v>480</v>
      </c>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row>
    <row r="77" spans="1:234" s="34" customFormat="1" ht="86.25" customHeight="1" x14ac:dyDescent="0.2">
      <c r="A77" s="17">
        <f t="shared" si="2"/>
        <v>65</v>
      </c>
      <c r="B77" s="77" t="s">
        <v>83</v>
      </c>
      <c r="C77" s="78">
        <v>31202</v>
      </c>
      <c r="D77" s="68" t="s">
        <v>170</v>
      </c>
      <c r="E77" s="99">
        <v>3120217</v>
      </c>
      <c r="F77" s="103" t="s">
        <v>88</v>
      </c>
      <c r="G77" s="23" t="s">
        <v>175</v>
      </c>
      <c r="H77" s="77" t="s">
        <v>56</v>
      </c>
      <c r="I77" s="10">
        <v>64000000</v>
      </c>
      <c r="J77" s="10"/>
      <c r="K77" s="24">
        <v>42643</v>
      </c>
      <c r="L77" s="24">
        <v>42673</v>
      </c>
      <c r="M77" s="24" t="s">
        <v>509</v>
      </c>
      <c r="N77" s="38">
        <v>90</v>
      </c>
      <c r="O77" s="24">
        <v>42388</v>
      </c>
      <c r="P77" s="26" t="s">
        <v>510</v>
      </c>
      <c r="Q77" s="3" t="s">
        <v>624</v>
      </c>
      <c r="R77" s="80" t="s">
        <v>511</v>
      </c>
      <c r="S77" s="56" t="s">
        <v>449</v>
      </c>
      <c r="T77" s="79" t="s">
        <v>625</v>
      </c>
      <c r="U77" s="79" t="s">
        <v>480</v>
      </c>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row>
    <row r="78" spans="1:234" s="34" customFormat="1" ht="78" customHeight="1" x14ac:dyDescent="0.2">
      <c r="A78" s="17">
        <f t="shared" si="2"/>
        <v>66</v>
      </c>
      <c r="B78" s="77" t="s">
        <v>83</v>
      </c>
      <c r="C78" s="78">
        <v>31202</v>
      </c>
      <c r="D78" s="20" t="s">
        <v>170</v>
      </c>
      <c r="E78" s="99">
        <v>3120204</v>
      </c>
      <c r="F78" s="85" t="s">
        <v>179</v>
      </c>
      <c r="G78" s="26" t="s">
        <v>90</v>
      </c>
      <c r="H78" s="77" t="s">
        <v>50</v>
      </c>
      <c r="I78" s="10">
        <f>20800000+947000</f>
        <v>21747000</v>
      </c>
      <c r="J78" s="10"/>
      <c r="K78" s="24">
        <v>42628</v>
      </c>
      <c r="L78" s="24">
        <f>K78+45</f>
        <v>42673</v>
      </c>
      <c r="M78" s="24">
        <f>L78+5</f>
        <v>42678</v>
      </c>
      <c r="N78" s="100" t="s">
        <v>633</v>
      </c>
      <c r="O78" s="24">
        <f>+M78+35</f>
        <v>42713</v>
      </c>
      <c r="P78" s="40" t="s">
        <v>91</v>
      </c>
      <c r="Q78" s="77" t="s">
        <v>632</v>
      </c>
      <c r="R78" s="12" t="s">
        <v>92</v>
      </c>
      <c r="S78" s="56" t="s">
        <v>449</v>
      </c>
      <c r="T78" s="79" t="s">
        <v>625</v>
      </c>
      <c r="U78" s="79" t="s">
        <v>347</v>
      </c>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row>
    <row r="79" spans="1:234" s="72" customFormat="1" ht="132.75" customHeight="1" x14ac:dyDescent="0.2">
      <c r="A79" s="17">
        <f t="shared" si="2"/>
        <v>67</v>
      </c>
      <c r="B79" s="77" t="s">
        <v>83</v>
      </c>
      <c r="C79" s="78">
        <v>31202</v>
      </c>
      <c r="D79" s="68" t="s">
        <v>170</v>
      </c>
      <c r="E79" s="105">
        <v>3120204</v>
      </c>
      <c r="F79" s="103" t="s">
        <v>179</v>
      </c>
      <c r="G79" s="26" t="s">
        <v>90</v>
      </c>
      <c r="H79" s="77" t="s">
        <v>50</v>
      </c>
      <c r="I79" s="9">
        <v>8608151</v>
      </c>
      <c r="J79" s="9">
        <v>8608151</v>
      </c>
      <c r="K79" s="24">
        <v>42367</v>
      </c>
      <c r="L79" s="24">
        <v>42416</v>
      </c>
      <c r="M79" s="24">
        <v>42431</v>
      </c>
      <c r="N79" s="17" t="s">
        <v>239</v>
      </c>
      <c r="O79" s="24">
        <v>42461</v>
      </c>
      <c r="P79" s="15" t="s">
        <v>240</v>
      </c>
      <c r="Q79" s="27" t="s">
        <v>238</v>
      </c>
      <c r="R79" s="80" t="s">
        <v>89</v>
      </c>
      <c r="S79" s="56" t="s">
        <v>449</v>
      </c>
      <c r="T79" s="79" t="s">
        <v>241</v>
      </c>
      <c r="U79" s="79" t="s">
        <v>211</v>
      </c>
      <c r="V79" s="32" t="s">
        <v>410</v>
      </c>
      <c r="W79" s="31" t="s">
        <v>242</v>
      </c>
      <c r="X79" s="32"/>
      <c r="Y79" s="94"/>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row>
    <row r="80" spans="1:234" s="34" customFormat="1" ht="140.25" customHeight="1" x14ac:dyDescent="0.2">
      <c r="A80" s="17"/>
      <c r="B80" s="77" t="s">
        <v>83</v>
      </c>
      <c r="C80" s="78">
        <v>31202</v>
      </c>
      <c r="D80" s="20" t="s">
        <v>170</v>
      </c>
      <c r="E80" s="99">
        <v>3120204</v>
      </c>
      <c r="F80" s="103" t="s">
        <v>179</v>
      </c>
      <c r="G80" s="26" t="s">
        <v>90</v>
      </c>
      <c r="H80" s="77" t="s">
        <v>50</v>
      </c>
      <c r="I80" s="10">
        <f>15600000-8608151</f>
        <v>6991849</v>
      </c>
      <c r="J80" s="10"/>
      <c r="K80" s="24">
        <v>42367</v>
      </c>
      <c r="L80" s="24">
        <v>42429</v>
      </c>
      <c r="M80" s="24">
        <v>42420</v>
      </c>
      <c r="N80" s="38">
        <v>300</v>
      </c>
      <c r="O80" s="24">
        <v>42716</v>
      </c>
      <c r="P80" s="106" t="s">
        <v>93</v>
      </c>
      <c r="Q80" s="77" t="s">
        <v>379</v>
      </c>
      <c r="R80" s="80" t="s">
        <v>89</v>
      </c>
      <c r="S80" s="56" t="s">
        <v>219</v>
      </c>
      <c r="T80" s="79" t="s">
        <v>409</v>
      </c>
      <c r="U80" s="79"/>
      <c r="V80" s="29"/>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row>
    <row r="81" spans="1:234" s="34" customFormat="1" ht="99.75" customHeight="1" x14ac:dyDescent="0.2">
      <c r="A81" s="17">
        <v>68</v>
      </c>
      <c r="B81" s="77" t="s">
        <v>83</v>
      </c>
      <c r="C81" s="78">
        <v>31202</v>
      </c>
      <c r="D81" s="20" t="s">
        <v>170</v>
      </c>
      <c r="E81" s="99">
        <v>3120204</v>
      </c>
      <c r="F81" s="103" t="s">
        <v>179</v>
      </c>
      <c r="G81" s="26" t="s">
        <v>90</v>
      </c>
      <c r="H81" s="77" t="s">
        <v>50</v>
      </c>
      <c r="I81" s="10">
        <f>8320000-280000-878000-1107000-878000-947000</f>
        <v>4230000</v>
      </c>
      <c r="J81" s="10"/>
      <c r="K81" s="24">
        <v>42367</v>
      </c>
      <c r="L81" s="24">
        <v>42429</v>
      </c>
      <c r="M81" s="24">
        <v>42420</v>
      </c>
      <c r="N81" s="38">
        <v>300</v>
      </c>
      <c r="O81" s="24">
        <v>42716</v>
      </c>
      <c r="P81" s="106" t="s">
        <v>93</v>
      </c>
      <c r="Q81" s="77" t="s">
        <v>479</v>
      </c>
      <c r="R81" s="12" t="s">
        <v>94</v>
      </c>
      <c r="S81" s="56" t="s">
        <v>219</v>
      </c>
      <c r="T81" s="79" t="s">
        <v>684</v>
      </c>
      <c r="U81" s="79"/>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row>
    <row r="82" spans="1:234" s="34" customFormat="1" ht="99.75" customHeight="1" x14ac:dyDescent="0.2">
      <c r="A82" s="17">
        <f>+A81+1</f>
        <v>69</v>
      </c>
      <c r="B82" s="77" t="s">
        <v>83</v>
      </c>
      <c r="C82" s="78">
        <v>31202</v>
      </c>
      <c r="D82" s="20" t="s">
        <v>170</v>
      </c>
      <c r="E82" s="99">
        <v>3120204</v>
      </c>
      <c r="F82" s="103" t="s">
        <v>179</v>
      </c>
      <c r="G82" s="26" t="s">
        <v>64</v>
      </c>
      <c r="H82" s="77" t="s">
        <v>50</v>
      </c>
      <c r="I82" s="10">
        <v>878000</v>
      </c>
      <c r="J82" s="10"/>
      <c r="K82" s="24">
        <v>42633</v>
      </c>
      <c r="L82" s="24">
        <f>+K82+60</f>
        <v>42693</v>
      </c>
      <c r="M82" s="24">
        <f>+L82+5</f>
        <v>42698</v>
      </c>
      <c r="N82" s="38">
        <v>365</v>
      </c>
      <c r="O82" s="24">
        <f>+M82+N82</f>
        <v>43063</v>
      </c>
      <c r="P82" s="106" t="s">
        <v>93</v>
      </c>
      <c r="Q82" s="77" t="s">
        <v>657</v>
      </c>
      <c r="R82" s="12" t="s">
        <v>94</v>
      </c>
      <c r="S82" s="56" t="s">
        <v>463</v>
      </c>
      <c r="T82" s="79" t="s">
        <v>651</v>
      </c>
      <c r="U82" s="79" t="s">
        <v>480</v>
      </c>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row>
    <row r="83" spans="1:234" s="34" customFormat="1" ht="129.75" customHeight="1" x14ac:dyDescent="0.2">
      <c r="A83" s="17">
        <f t="shared" ref="A83:A119" si="3">+A82+1</f>
        <v>70</v>
      </c>
      <c r="B83" s="77" t="s">
        <v>83</v>
      </c>
      <c r="C83" s="78">
        <v>31202</v>
      </c>
      <c r="D83" s="20" t="s">
        <v>170</v>
      </c>
      <c r="E83" s="99">
        <v>3120204</v>
      </c>
      <c r="F83" s="103" t="s">
        <v>179</v>
      </c>
      <c r="G83" s="26" t="s">
        <v>64</v>
      </c>
      <c r="H83" s="77" t="s">
        <v>50</v>
      </c>
      <c r="I83" s="10">
        <v>280000</v>
      </c>
      <c r="J83" s="10">
        <v>280000</v>
      </c>
      <c r="K83" s="24">
        <v>42579</v>
      </c>
      <c r="L83" s="24">
        <v>42608</v>
      </c>
      <c r="M83" s="24">
        <v>42613</v>
      </c>
      <c r="N83" s="38">
        <v>365</v>
      </c>
      <c r="O83" s="24">
        <v>42977</v>
      </c>
      <c r="P83" s="106" t="s">
        <v>93</v>
      </c>
      <c r="Q83" s="77" t="s">
        <v>462</v>
      </c>
      <c r="R83" s="12" t="s">
        <v>94</v>
      </c>
      <c r="S83" s="56" t="s">
        <v>463</v>
      </c>
      <c r="T83" s="79" t="s">
        <v>566</v>
      </c>
      <c r="U83" s="79" t="s">
        <v>211</v>
      </c>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row>
    <row r="84" spans="1:234" s="34" customFormat="1" ht="129.75" customHeight="1" x14ac:dyDescent="0.2">
      <c r="A84" s="17">
        <f t="shared" si="3"/>
        <v>71</v>
      </c>
      <c r="B84" s="77" t="s">
        <v>83</v>
      </c>
      <c r="C84" s="78">
        <v>31202</v>
      </c>
      <c r="D84" s="20" t="s">
        <v>170</v>
      </c>
      <c r="E84" s="99">
        <v>3120204</v>
      </c>
      <c r="F84" s="103" t="s">
        <v>179</v>
      </c>
      <c r="G84" s="26" t="s">
        <v>64</v>
      </c>
      <c r="H84" s="77" t="s">
        <v>50</v>
      </c>
      <c r="I84" s="10">
        <f>+J84</f>
        <v>878000</v>
      </c>
      <c r="J84" s="10">
        <v>878000</v>
      </c>
      <c r="K84" s="24">
        <v>42579</v>
      </c>
      <c r="L84" s="24">
        <v>42605</v>
      </c>
      <c r="M84" s="24">
        <v>42610</v>
      </c>
      <c r="N84" s="38">
        <v>365</v>
      </c>
      <c r="O84" s="24">
        <v>42974</v>
      </c>
      <c r="P84" s="106" t="s">
        <v>93</v>
      </c>
      <c r="Q84" s="77" t="s">
        <v>464</v>
      </c>
      <c r="R84" s="12" t="s">
        <v>94</v>
      </c>
      <c r="S84" s="56" t="s">
        <v>463</v>
      </c>
      <c r="T84" s="79" t="s">
        <v>563</v>
      </c>
      <c r="U84" s="79" t="s">
        <v>211</v>
      </c>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row>
    <row r="85" spans="1:234" s="34" customFormat="1" ht="129.75" customHeight="1" x14ac:dyDescent="0.2">
      <c r="A85" s="17">
        <f t="shared" si="3"/>
        <v>72</v>
      </c>
      <c r="B85" s="77" t="s">
        <v>83</v>
      </c>
      <c r="C85" s="78">
        <v>31202</v>
      </c>
      <c r="D85" s="20" t="s">
        <v>170</v>
      </c>
      <c r="E85" s="99">
        <v>3120204</v>
      </c>
      <c r="F85" s="103" t="s">
        <v>179</v>
      </c>
      <c r="G85" s="26" t="s">
        <v>64</v>
      </c>
      <c r="H85" s="77" t="s">
        <v>50</v>
      </c>
      <c r="I85" s="10">
        <v>1107000</v>
      </c>
      <c r="J85" s="10">
        <v>1107000</v>
      </c>
      <c r="K85" s="24">
        <v>42593</v>
      </c>
      <c r="L85" s="24">
        <v>42620</v>
      </c>
      <c r="M85" s="24">
        <v>42632</v>
      </c>
      <c r="N85" s="38">
        <v>365</v>
      </c>
      <c r="O85" s="24">
        <v>42996</v>
      </c>
      <c r="P85" s="106" t="s">
        <v>93</v>
      </c>
      <c r="Q85" s="77" t="s">
        <v>469</v>
      </c>
      <c r="R85" s="12" t="s">
        <v>94</v>
      </c>
      <c r="S85" s="56" t="s">
        <v>463</v>
      </c>
      <c r="T85" s="79" t="s">
        <v>726</v>
      </c>
      <c r="U85" s="79" t="s">
        <v>211</v>
      </c>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c r="HS85" s="33"/>
      <c r="HT85" s="33"/>
      <c r="HU85" s="33"/>
      <c r="HV85" s="33"/>
      <c r="HW85" s="33"/>
      <c r="HX85" s="33"/>
      <c r="HY85" s="33"/>
      <c r="HZ85" s="33"/>
    </row>
    <row r="86" spans="1:234" s="34" customFormat="1" ht="329.25" customHeight="1" x14ac:dyDescent="0.2">
      <c r="A86" s="17">
        <f t="shared" si="3"/>
        <v>73</v>
      </c>
      <c r="B86" s="77" t="s">
        <v>83</v>
      </c>
      <c r="C86" s="78">
        <v>31202</v>
      </c>
      <c r="D86" s="20" t="s">
        <v>170</v>
      </c>
      <c r="E86" s="99">
        <v>3120204</v>
      </c>
      <c r="F86" s="85" t="s">
        <v>179</v>
      </c>
      <c r="G86" s="26" t="s">
        <v>90</v>
      </c>
      <c r="H86" s="77" t="s">
        <v>50</v>
      </c>
      <c r="I86" s="11">
        <v>1010000</v>
      </c>
      <c r="J86" s="11">
        <v>1010000</v>
      </c>
      <c r="K86" s="24">
        <v>42367</v>
      </c>
      <c r="L86" s="24">
        <v>42422</v>
      </c>
      <c r="M86" s="24">
        <v>42425</v>
      </c>
      <c r="N86" s="17">
        <v>365</v>
      </c>
      <c r="O86" s="24">
        <v>42790</v>
      </c>
      <c r="P86" s="53" t="s">
        <v>258</v>
      </c>
      <c r="Q86" s="144" t="s">
        <v>257</v>
      </c>
      <c r="R86" s="12" t="s">
        <v>94</v>
      </c>
      <c r="S86" s="56" t="s">
        <v>219</v>
      </c>
      <c r="T86" s="79" t="s">
        <v>411</v>
      </c>
      <c r="U86" s="79" t="s">
        <v>211</v>
      </c>
      <c r="V86" s="32"/>
      <c r="W86" s="31" t="s">
        <v>210</v>
      </c>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c r="HS86" s="33"/>
      <c r="HT86" s="33"/>
      <c r="HU86" s="33"/>
      <c r="HV86" s="33"/>
      <c r="HW86" s="33"/>
      <c r="HX86" s="33"/>
      <c r="HY86" s="33"/>
      <c r="HZ86" s="33"/>
    </row>
    <row r="87" spans="1:234" s="39" customFormat="1" ht="209.25" customHeight="1" x14ac:dyDescent="0.2">
      <c r="A87" s="17">
        <f t="shared" si="3"/>
        <v>74</v>
      </c>
      <c r="B87" s="77" t="s">
        <v>83</v>
      </c>
      <c r="C87" s="43">
        <v>33</v>
      </c>
      <c r="D87" s="3" t="s">
        <v>23</v>
      </c>
      <c r="E87" s="83" t="s">
        <v>398</v>
      </c>
      <c r="F87" s="23" t="s">
        <v>399</v>
      </c>
      <c r="G87" s="26" t="s">
        <v>24</v>
      </c>
      <c r="H87" s="77" t="s">
        <v>25</v>
      </c>
      <c r="I87" s="10">
        <v>152720000</v>
      </c>
      <c r="J87" s="10">
        <v>152720000</v>
      </c>
      <c r="K87" s="24">
        <v>42418</v>
      </c>
      <c r="L87" s="24">
        <v>42563</v>
      </c>
      <c r="M87" s="24">
        <v>42579</v>
      </c>
      <c r="N87" s="43">
        <v>365</v>
      </c>
      <c r="O87" s="24">
        <v>42943</v>
      </c>
      <c r="P87" s="40" t="s">
        <v>95</v>
      </c>
      <c r="Q87" s="15" t="s">
        <v>575</v>
      </c>
      <c r="R87" s="12" t="s">
        <v>96</v>
      </c>
      <c r="S87" s="56" t="s">
        <v>367</v>
      </c>
      <c r="T87" s="79" t="s">
        <v>577</v>
      </c>
      <c r="U87" s="79" t="s">
        <v>211</v>
      </c>
      <c r="V87" s="32"/>
      <c r="W87" s="148" t="s">
        <v>312</v>
      </c>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c r="HU87" s="33"/>
      <c r="HV87" s="33"/>
      <c r="HW87" s="33"/>
      <c r="HX87" s="33"/>
      <c r="HY87" s="33"/>
      <c r="HZ87" s="33"/>
    </row>
    <row r="88" spans="1:234" s="39" customFormat="1" ht="167.25" customHeight="1" x14ac:dyDescent="0.2">
      <c r="A88" s="17">
        <f t="shared" si="3"/>
        <v>75</v>
      </c>
      <c r="B88" s="77" t="s">
        <v>83</v>
      </c>
      <c r="C88" s="43">
        <v>33</v>
      </c>
      <c r="D88" s="3" t="s">
        <v>23</v>
      </c>
      <c r="E88" s="83" t="s">
        <v>398</v>
      </c>
      <c r="F88" s="23" t="s">
        <v>399</v>
      </c>
      <c r="G88" s="26" t="s">
        <v>24</v>
      </c>
      <c r="H88" s="77" t="s">
        <v>50</v>
      </c>
      <c r="I88" s="10">
        <v>97280000</v>
      </c>
      <c r="J88" s="10"/>
      <c r="K88" s="24">
        <v>42614</v>
      </c>
      <c r="L88" s="24">
        <v>42675</v>
      </c>
      <c r="M88" s="24">
        <v>42680</v>
      </c>
      <c r="N88" s="43">
        <v>90</v>
      </c>
      <c r="O88" s="24">
        <f>+M88+N88</f>
        <v>42770</v>
      </c>
      <c r="P88" s="40" t="s">
        <v>512</v>
      </c>
      <c r="Q88" s="151" t="s">
        <v>584</v>
      </c>
      <c r="R88" s="15" t="s">
        <v>513</v>
      </c>
      <c r="S88" s="56" t="s">
        <v>449</v>
      </c>
      <c r="T88" s="79" t="s">
        <v>592</v>
      </c>
      <c r="U88" s="79" t="s">
        <v>480</v>
      </c>
      <c r="V88" s="32"/>
      <c r="W88" s="148"/>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row>
    <row r="89" spans="1:234" s="34" customFormat="1" ht="167.25" customHeight="1" x14ac:dyDescent="0.2">
      <c r="A89" s="17">
        <f t="shared" si="3"/>
        <v>76</v>
      </c>
      <c r="B89" s="18" t="s">
        <v>109</v>
      </c>
      <c r="C89" s="19" t="s">
        <v>97</v>
      </c>
      <c r="D89" s="20" t="s">
        <v>98</v>
      </c>
      <c r="E89" s="69">
        <v>3120102</v>
      </c>
      <c r="F89" s="22" t="s">
        <v>99</v>
      </c>
      <c r="G89" s="23" t="s">
        <v>24</v>
      </c>
      <c r="H89" s="3" t="s">
        <v>160</v>
      </c>
      <c r="I89" s="9">
        <v>137000000</v>
      </c>
      <c r="J89" s="9"/>
      <c r="K89" s="24">
        <v>42601</v>
      </c>
      <c r="L89" s="24">
        <f>+K89+60</f>
        <v>42661</v>
      </c>
      <c r="M89" s="24">
        <v>42668</v>
      </c>
      <c r="N89" s="25">
        <v>30</v>
      </c>
      <c r="O89" s="24">
        <f>+M89+N89</f>
        <v>42698</v>
      </c>
      <c r="P89" s="40" t="s">
        <v>181</v>
      </c>
      <c r="Q89" s="27" t="s">
        <v>486</v>
      </c>
      <c r="R89" s="28" t="s">
        <v>100</v>
      </c>
      <c r="S89" s="29" t="s">
        <v>217</v>
      </c>
      <c r="T89" s="79" t="s">
        <v>485</v>
      </c>
      <c r="U89" s="79" t="s">
        <v>347</v>
      </c>
      <c r="V89" s="32"/>
      <c r="W89" s="148"/>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c r="HU89" s="33"/>
      <c r="HV89" s="33"/>
      <c r="HW89" s="33"/>
      <c r="HX89" s="33"/>
      <c r="HY89" s="33"/>
      <c r="HZ89" s="33"/>
    </row>
    <row r="90" spans="1:234" s="115" customFormat="1" ht="118.5" customHeight="1" x14ac:dyDescent="0.2">
      <c r="A90" s="17">
        <f t="shared" si="3"/>
        <v>77</v>
      </c>
      <c r="B90" s="18" t="s">
        <v>109</v>
      </c>
      <c r="C90" s="19" t="s">
        <v>97</v>
      </c>
      <c r="D90" s="20" t="s">
        <v>98</v>
      </c>
      <c r="E90" s="99">
        <v>3120104</v>
      </c>
      <c r="F90" s="22" t="s">
        <v>101</v>
      </c>
      <c r="G90" s="23" t="s">
        <v>24</v>
      </c>
      <c r="H90" s="3" t="s">
        <v>19</v>
      </c>
      <c r="I90" s="9">
        <f>230000000-30000000-20000000</f>
        <v>180000000</v>
      </c>
      <c r="J90" s="9"/>
      <c r="K90" s="24">
        <v>42517</v>
      </c>
      <c r="L90" s="24">
        <f>K90+90</f>
        <v>42607</v>
      </c>
      <c r="M90" s="24">
        <f>L90+5</f>
        <v>42612</v>
      </c>
      <c r="N90" s="25">
        <v>180</v>
      </c>
      <c r="O90" s="24">
        <f>M90+N90</f>
        <v>42792</v>
      </c>
      <c r="P90" s="81" t="s">
        <v>182</v>
      </c>
      <c r="Q90" s="27" t="s">
        <v>635</v>
      </c>
      <c r="R90" s="28" t="s">
        <v>102</v>
      </c>
      <c r="S90" s="29" t="s">
        <v>636</v>
      </c>
      <c r="T90" s="79" t="s">
        <v>637</v>
      </c>
      <c r="U90" s="79" t="s">
        <v>638</v>
      </c>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row>
    <row r="91" spans="1:234" s="72" customFormat="1" ht="151.5" customHeight="1" x14ac:dyDescent="0.2">
      <c r="A91" s="17">
        <f t="shared" si="3"/>
        <v>78</v>
      </c>
      <c r="B91" s="3" t="s">
        <v>76</v>
      </c>
      <c r="C91" s="19" t="s">
        <v>97</v>
      </c>
      <c r="D91" s="20" t="s">
        <v>98</v>
      </c>
      <c r="E91" s="69">
        <v>3120102</v>
      </c>
      <c r="F91" s="22" t="s">
        <v>99</v>
      </c>
      <c r="G91" s="43" t="s">
        <v>24</v>
      </c>
      <c r="H91" s="36" t="s">
        <v>50</v>
      </c>
      <c r="I91" s="9">
        <v>38787510</v>
      </c>
      <c r="J91" s="9">
        <v>38787510</v>
      </c>
      <c r="K91" s="24">
        <v>42458</v>
      </c>
      <c r="L91" s="24">
        <v>42534</v>
      </c>
      <c r="M91" s="24">
        <v>42545</v>
      </c>
      <c r="N91" s="25">
        <v>360</v>
      </c>
      <c r="O91" s="24">
        <v>42909</v>
      </c>
      <c r="P91" s="26" t="s">
        <v>183</v>
      </c>
      <c r="Q91" s="27" t="s">
        <v>387</v>
      </c>
      <c r="R91" s="28" t="s">
        <v>103</v>
      </c>
      <c r="S91" s="45" t="s">
        <v>227</v>
      </c>
      <c r="T91" s="79" t="s">
        <v>562</v>
      </c>
      <c r="U91" s="79" t="s">
        <v>211</v>
      </c>
      <c r="V91" s="46"/>
      <c r="W91" s="50"/>
      <c r="X91" s="46"/>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71"/>
      <c r="FI91" s="71"/>
      <c r="FJ91" s="71"/>
      <c r="FK91" s="71"/>
      <c r="FL91" s="71"/>
      <c r="FM91" s="71"/>
      <c r="FN91" s="71"/>
      <c r="FO91" s="71"/>
      <c r="FP91" s="71"/>
      <c r="FQ91" s="71"/>
      <c r="FR91" s="71"/>
      <c r="FS91" s="71"/>
      <c r="FT91" s="71"/>
      <c r="FU91" s="71"/>
      <c r="FV91" s="71"/>
      <c r="FW91" s="71"/>
      <c r="FX91" s="71"/>
      <c r="FY91" s="71"/>
      <c r="FZ91" s="71"/>
      <c r="GA91" s="71"/>
      <c r="GB91" s="71"/>
      <c r="GC91" s="71"/>
      <c r="GD91" s="71"/>
      <c r="GE91" s="71"/>
      <c r="GF91" s="71"/>
      <c r="GG91" s="71"/>
      <c r="GH91" s="71"/>
      <c r="GI91" s="71"/>
      <c r="GJ91" s="71"/>
      <c r="GK91" s="71"/>
      <c r="GL91" s="71"/>
      <c r="GM91" s="71"/>
      <c r="GN91" s="71"/>
      <c r="GO91" s="71"/>
      <c r="GP91" s="71"/>
      <c r="GQ91" s="71"/>
      <c r="GR91" s="71"/>
      <c r="GS91" s="71"/>
      <c r="GT91" s="71"/>
      <c r="GU91" s="71"/>
      <c r="GV91" s="71"/>
      <c r="GW91" s="71"/>
      <c r="GX91" s="71"/>
      <c r="GY91" s="71"/>
      <c r="GZ91" s="71"/>
      <c r="HA91" s="71"/>
      <c r="HB91" s="71"/>
      <c r="HC91" s="71"/>
      <c r="HD91" s="71"/>
      <c r="HE91" s="71"/>
      <c r="HF91" s="71"/>
      <c r="HG91" s="71"/>
      <c r="HH91" s="71"/>
      <c r="HI91" s="71"/>
      <c r="HJ91" s="71"/>
      <c r="HK91" s="71"/>
      <c r="HL91" s="71"/>
      <c r="HM91" s="71"/>
      <c r="HN91" s="71"/>
      <c r="HO91" s="71"/>
      <c r="HP91" s="71"/>
      <c r="HQ91" s="71"/>
      <c r="HR91" s="71"/>
      <c r="HS91" s="71"/>
      <c r="HT91" s="71"/>
      <c r="HU91" s="71"/>
      <c r="HV91" s="71"/>
      <c r="HW91" s="71"/>
      <c r="HX91" s="71"/>
      <c r="HY91" s="71"/>
      <c r="HZ91" s="71"/>
    </row>
    <row r="92" spans="1:234" s="115" customFormat="1" ht="131.25" customHeight="1" x14ac:dyDescent="0.2">
      <c r="A92" s="17">
        <f t="shared" si="3"/>
        <v>79</v>
      </c>
      <c r="B92" s="18" t="s">
        <v>109</v>
      </c>
      <c r="C92" s="19" t="s">
        <v>16</v>
      </c>
      <c r="D92" s="20" t="s">
        <v>170</v>
      </c>
      <c r="E92" s="69">
        <v>3120105</v>
      </c>
      <c r="F92" s="22" t="s">
        <v>105</v>
      </c>
      <c r="G92" s="162" t="s">
        <v>82</v>
      </c>
      <c r="H92" s="163" t="s">
        <v>642</v>
      </c>
      <c r="I92" s="9">
        <v>400000000</v>
      </c>
      <c r="J92" s="9"/>
      <c r="K92" s="24">
        <f>L92-84</f>
        <v>42530</v>
      </c>
      <c r="L92" s="24">
        <v>42614</v>
      </c>
      <c r="M92" s="24">
        <v>42637</v>
      </c>
      <c r="N92" s="25">
        <v>365</v>
      </c>
      <c r="O92" s="24">
        <v>43002</v>
      </c>
      <c r="P92" s="40" t="s">
        <v>184</v>
      </c>
      <c r="Q92" s="27" t="s">
        <v>639</v>
      </c>
      <c r="R92" s="28" t="s">
        <v>106</v>
      </c>
      <c r="S92" s="28" t="s">
        <v>641</v>
      </c>
      <c r="T92" s="79" t="s">
        <v>640</v>
      </c>
      <c r="U92" s="79" t="s">
        <v>480</v>
      </c>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row>
    <row r="93" spans="1:234" s="39" customFormat="1" ht="79.5" customHeight="1" x14ac:dyDescent="0.2">
      <c r="A93" s="17">
        <f t="shared" si="3"/>
        <v>80</v>
      </c>
      <c r="B93" s="18" t="s">
        <v>109</v>
      </c>
      <c r="C93" s="19" t="s">
        <v>16</v>
      </c>
      <c r="D93" s="20" t="s">
        <v>170</v>
      </c>
      <c r="E93" s="69">
        <v>312020601</v>
      </c>
      <c r="F93" s="22" t="s">
        <v>105</v>
      </c>
      <c r="G93" s="23" t="s">
        <v>60</v>
      </c>
      <c r="H93" s="3" t="s">
        <v>25</v>
      </c>
      <c r="I93" s="107">
        <v>0</v>
      </c>
      <c r="J93" s="107"/>
      <c r="K93" s="24">
        <v>42410</v>
      </c>
      <c r="L93" s="24">
        <v>42492</v>
      </c>
      <c r="M93" s="24">
        <f>L93+5</f>
        <v>42497</v>
      </c>
      <c r="N93" s="25">
        <v>365</v>
      </c>
      <c r="O93" s="24">
        <f>M93+N93</f>
        <v>42862</v>
      </c>
      <c r="P93" s="40" t="s">
        <v>185</v>
      </c>
      <c r="Q93" s="27" t="s">
        <v>107</v>
      </c>
      <c r="R93" s="28" t="s">
        <v>108</v>
      </c>
      <c r="S93" s="55" t="s">
        <v>217</v>
      </c>
      <c r="T93" s="79" t="s">
        <v>389</v>
      </c>
      <c r="U93" s="79" t="s">
        <v>289</v>
      </c>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row>
    <row r="94" spans="1:234" s="39" customFormat="1" ht="126.75" customHeight="1" x14ac:dyDescent="0.2">
      <c r="A94" s="17">
        <f t="shared" si="3"/>
        <v>81</v>
      </c>
      <c r="B94" s="18" t="s">
        <v>112</v>
      </c>
      <c r="C94" s="19">
        <v>33</v>
      </c>
      <c r="D94" s="3" t="s">
        <v>23</v>
      </c>
      <c r="E94" s="83" t="s">
        <v>398</v>
      </c>
      <c r="F94" s="23" t="s">
        <v>399</v>
      </c>
      <c r="G94" s="23" t="s">
        <v>64</v>
      </c>
      <c r="H94" s="23" t="s">
        <v>173</v>
      </c>
      <c r="I94" s="9">
        <v>860000000</v>
      </c>
      <c r="J94" s="9">
        <v>860000000</v>
      </c>
      <c r="K94" s="24">
        <v>42608</v>
      </c>
      <c r="L94" s="24">
        <v>42643</v>
      </c>
      <c r="M94" s="24">
        <f>+L94+5</f>
        <v>42648</v>
      </c>
      <c r="N94" s="9">
        <f>30*7</f>
        <v>210</v>
      </c>
      <c r="O94" s="24">
        <f>+M94+N94</f>
        <v>42858</v>
      </c>
      <c r="P94" s="26" t="s">
        <v>110</v>
      </c>
      <c r="Q94" s="3" t="s">
        <v>679</v>
      </c>
      <c r="R94" s="28" t="s">
        <v>111</v>
      </c>
      <c r="S94" s="29" t="s">
        <v>576</v>
      </c>
      <c r="T94" s="79" t="s">
        <v>732</v>
      </c>
      <c r="U94" s="79" t="s">
        <v>211</v>
      </c>
      <c r="V94" s="29" t="s">
        <v>390</v>
      </c>
      <c r="W94" s="55"/>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row>
    <row r="95" spans="1:234" s="39" customFormat="1" ht="86.25" customHeight="1" x14ac:dyDescent="0.2">
      <c r="A95" s="17">
        <f t="shared" si="3"/>
        <v>82</v>
      </c>
      <c r="B95" s="77" t="s">
        <v>83</v>
      </c>
      <c r="C95" s="73" t="s">
        <v>114</v>
      </c>
      <c r="D95" s="68" t="s">
        <v>84</v>
      </c>
      <c r="E95" s="74">
        <v>311020301</v>
      </c>
      <c r="F95" s="139" t="s">
        <v>207</v>
      </c>
      <c r="G95" s="15" t="s">
        <v>64</v>
      </c>
      <c r="H95" s="15" t="s">
        <v>25</v>
      </c>
      <c r="I95" s="5">
        <v>15200000</v>
      </c>
      <c r="J95" s="5">
        <v>15200000</v>
      </c>
      <c r="K95" s="24">
        <v>42394</v>
      </c>
      <c r="L95" s="24">
        <v>42424</v>
      </c>
      <c r="M95" s="24">
        <v>42429</v>
      </c>
      <c r="N95" s="17">
        <v>120</v>
      </c>
      <c r="O95" s="24">
        <v>42549</v>
      </c>
      <c r="P95" s="108" t="s">
        <v>264</v>
      </c>
      <c r="Q95" s="79" t="s">
        <v>346</v>
      </c>
      <c r="R95" s="28" t="s">
        <v>222</v>
      </c>
      <c r="S95" s="56" t="s">
        <v>219</v>
      </c>
      <c r="T95" s="79" t="s">
        <v>265</v>
      </c>
      <c r="U95" s="79" t="s">
        <v>211</v>
      </c>
      <c r="V95" s="13"/>
      <c r="W95" s="37" t="s">
        <v>233</v>
      </c>
      <c r="X95" s="13"/>
    </row>
    <row r="96" spans="1:234" s="39" customFormat="1" ht="174" customHeight="1" x14ac:dyDescent="0.2">
      <c r="A96" s="17">
        <f t="shared" si="3"/>
        <v>83</v>
      </c>
      <c r="B96" s="77" t="s">
        <v>83</v>
      </c>
      <c r="C96" s="73" t="s">
        <v>97</v>
      </c>
      <c r="D96" s="20" t="s">
        <v>98</v>
      </c>
      <c r="E96" s="74">
        <v>3120105</v>
      </c>
      <c r="F96" s="75" t="s">
        <v>104</v>
      </c>
      <c r="G96" s="15" t="s">
        <v>60</v>
      </c>
      <c r="H96" s="15" t="s">
        <v>50</v>
      </c>
      <c r="I96" s="5">
        <v>22500000</v>
      </c>
      <c r="J96" s="5"/>
      <c r="K96" s="24">
        <v>42628</v>
      </c>
      <c r="L96" s="24">
        <v>42673</v>
      </c>
      <c r="M96" s="24">
        <f>L96+5</f>
        <v>42678</v>
      </c>
      <c r="N96" s="17" t="s">
        <v>590</v>
      </c>
      <c r="O96" s="24">
        <v>42683</v>
      </c>
      <c r="P96" s="40" t="s">
        <v>309</v>
      </c>
      <c r="Q96" s="15" t="s">
        <v>514</v>
      </c>
      <c r="R96" s="12" t="s">
        <v>274</v>
      </c>
      <c r="S96" s="31" t="s">
        <v>449</v>
      </c>
      <c r="T96" s="79" t="s">
        <v>589</v>
      </c>
      <c r="U96" s="79" t="s">
        <v>204</v>
      </c>
      <c r="V96" s="13"/>
      <c r="W96" s="37" t="s">
        <v>233</v>
      </c>
      <c r="X96" s="13"/>
    </row>
    <row r="97" spans="1:234" s="39" customFormat="1" ht="117.75" customHeight="1" x14ac:dyDescent="0.2">
      <c r="A97" s="17">
        <f t="shared" si="3"/>
        <v>84</v>
      </c>
      <c r="B97" s="109" t="s">
        <v>113</v>
      </c>
      <c r="C97" s="73" t="s">
        <v>114</v>
      </c>
      <c r="D97" s="20" t="s">
        <v>84</v>
      </c>
      <c r="E97" s="43">
        <v>311020301</v>
      </c>
      <c r="F97" s="22" t="s">
        <v>63</v>
      </c>
      <c r="G97" s="15" t="s">
        <v>64</v>
      </c>
      <c r="H97" s="3" t="s">
        <v>176</v>
      </c>
      <c r="I97" s="110">
        <v>32000000</v>
      </c>
      <c r="J97" s="110">
        <v>32000000</v>
      </c>
      <c r="K97" s="24">
        <v>42396</v>
      </c>
      <c r="L97" s="24">
        <v>42424</v>
      </c>
      <c r="M97" s="24">
        <v>42430</v>
      </c>
      <c r="N97" s="25">
        <v>120</v>
      </c>
      <c r="O97" s="24">
        <v>42552</v>
      </c>
      <c r="P97" s="40" t="s">
        <v>115</v>
      </c>
      <c r="Q97" s="79" t="s">
        <v>273</v>
      </c>
      <c r="R97" s="111" t="s">
        <v>263</v>
      </c>
      <c r="S97" s="29" t="s">
        <v>223</v>
      </c>
      <c r="T97" s="79" t="s">
        <v>261</v>
      </c>
      <c r="U97" s="79" t="s">
        <v>211</v>
      </c>
      <c r="V97" s="32"/>
      <c r="W97" s="37" t="s">
        <v>262</v>
      </c>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c r="HS97" s="33"/>
      <c r="HT97" s="33"/>
      <c r="HU97" s="33"/>
      <c r="HV97" s="33"/>
      <c r="HW97" s="33"/>
      <c r="HX97" s="33"/>
      <c r="HY97" s="33"/>
      <c r="HZ97" s="33"/>
    </row>
    <row r="98" spans="1:234" s="42" customFormat="1" ht="109.5" customHeight="1" x14ac:dyDescent="0.2">
      <c r="A98" s="17">
        <f t="shared" si="3"/>
        <v>85</v>
      </c>
      <c r="B98" s="23" t="s">
        <v>116</v>
      </c>
      <c r="C98" s="43">
        <v>31201</v>
      </c>
      <c r="D98" s="20" t="s">
        <v>98</v>
      </c>
      <c r="E98" s="36">
        <v>3120104</v>
      </c>
      <c r="F98" s="116" t="s">
        <v>101</v>
      </c>
      <c r="G98" s="23" t="s">
        <v>29</v>
      </c>
      <c r="H98" s="26" t="s">
        <v>50</v>
      </c>
      <c r="I98" s="10">
        <v>7000000</v>
      </c>
      <c r="J98" s="10"/>
      <c r="K98" s="24">
        <v>42475</v>
      </c>
      <c r="L98" s="24">
        <v>42529</v>
      </c>
      <c r="M98" s="24">
        <v>42534</v>
      </c>
      <c r="N98" s="52">
        <v>60</v>
      </c>
      <c r="O98" s="24">
        <v>42594</v>
      </c>
      <c r="P98" s="112" t="s">
        <v>117</v>
      </c>
      <c r="Q98" s="27" t="s">
        <v>302</v>
      </c>
      <c r="R98" s="28" t="s">
        <v>118</v>
      </c>
      <c r="S98" s="45" t="s">
        <v>196</v>
      </c>
      <c r="T98" s="79" t="s">
        <v>647</v>
      </c>
      <c r="U98" s="79" t="s">
        <v>204</v>
      </c>
      <c r="V98" s="113"/>
      <c r="W98" s="113"/>
      <c r="X98" s="113"/>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114"/>
      <c r="EB98" s="114"/>
      <c r="EC98" s="114"/>
      <c r="ED98" s="114"/>
      <c r="EE98" s="114"/>
      <c r="EF98" s="114"/>
      <c r="EG98" s="114"/>
      <c r="EH98" s="114"/>
      <c r="EI98" s="114"/>
      <c r="EJ98" s="114"/>
      <c r="EK98" s="114"/>
      <c r="EL98" s="114"/>
      <c r="EM98" s="114"/>
      <c r="EN98" s="114"/>
      <c r="EO98" s="114"/>
      <c r="EP98" s="114"/>
      <c r="EQ98" s="114"/>
      <c r="ER98" s="114"/>
      <c r="ES98" s="114"/>
      <c r="ET98" s="114"/>
      <c r="EU98" s="114"/>
      <c r="EV98" s="114"/>
      <c r="EW98" s="114"/>
      <c r="EX98" s="114"/>
      <c r="EY98" s="114"/>
      <c r="EZ98" s="114"/>
      <c r="FA98" s="114"/>
      <c r="FB98" s="114"/>
      <c r="FC98" s="114"/>
      <c r="FD98" s="114"/>
      <c r="FE98" s="114"/>
      <c r="FF98" s="114"/>
      <c r="FG98" s="114"/>
      <c r="FH98" s="114"/>
      <c r="FI98" s="114"/>
      <c r="FJ98" s="114"/>
      <c r="FK98" s="114"/>
      <c r="FL98" s="114"/>
      <c r="FM98" s="114"/>
      <c r="FN98" s="114"/>
      <c r="FO98" s="114"/>
      <c r="FP98" s="114"/>
      <c r="FQ98" s="114"/>
      <c r="FR98" s="114"/>
      <c r="FS98" s="114"/>
      <c r="FT98" s="114"/>
      <c r="FU98" s="114"/>
      <c r="FV98" s="114"/>
      <c r="FW98" s="114"/>
      <c r="FX98" s="114"/>
      <c r="FY98" s="114"/>
      <c r="FZ98" s="114"/>
      <c r="GA98" s="114"/>
      <c r="GB98" s="114"/>
      <c r="GC98" s="114"/>
      <c r="GD98" s="114"/>
      <c r="GE98" s="114"/>
      <c r="GF98" s="114"/>
      <c r="GG98" s="114"/>
      <c r="GH98" s="114"/>
      <c r="GI98" s="114"/>
      <c r="GJ98" s="114"/>
      <c r="GK98" s="114"/>
      <c r="GL98" s="114"/>
      <c r="GM98" s="114"/>
      <c r="GN98" s="114"/>
      <c r="GO98" s="114"/>
      <c r="GP98" s="114"/>
      <c r="GQ98" s="114"/>
      <c r="GR98" s="114"/>
      <c r="GS98" s="114"/>
      <c r="GT98" s="114"/>
      <c r="GU98" s="114"/>
      <c r="GV98" s="114"/>
      <c r="GW98" s="114"/>
      <c r="GX98" s="114"/>
      <c r="GY98" s="114"/>
      <c r="GZ98" s="114"/>
      <c r="HA98" s="114"/>
      <c r="HB98" s="114"/>
      <c r="HC98" s="114"/>
      <c r="HD98" s="114"/>
      <c r="HE98" s="114"/>
      <c r="HF98" s="114"/>
      <c r="HG98" s="114"/>
      <c r="HH98" s="114"/>
      <c r="HI98" s="114"/>
      <c r="HJ98" s="114"/>
      <c r="HK98" s="114"/>
      <c r="HL98" s="114"/>
      <c r="HM98" s="114"/>
      <c r="HN98" s="114"/>
      <c r="HO98" s="114"/>
      <c r="HP98" s="114"/>
      <c r="HQ98" s="114"/>
      <c r="HR98" s="114"/>
      <c r="HS98" s="114"/>
      <c r="HT98" s="114"/>
      <c r="HU98" s="114"/>
      <c r="HV98" s="114"/>
      <c r="HW98" s="114"/>
      <c r="HX98" s="114"/>
      <c r="HY98" s="114"/>
      <c r="HZ98" s="114"/>
    </row>
    <row r="99" spans="1:234" s="42" customFormat="1" ht="143.25" customHeight="1" x14ac:dyDescent="0.2">
      <c r="A99" s="17">
        <f t="shared" si="3"/>
        <v>86</v>
      </c>
      <c r="B99" s="23" t="s">
        <v>116</v>
      </c>
      <c r="C99" s="43">
        <v>31201</v>
      </c>
      <c r="D99" s="20" t="s">
        <v>98</v>
      </c>
      <c r="E99" s="36">
        <v>3120104</v>
      </c>
      <c r="F99" s="23" t="s">
        <v>101</v>
      </c>
      <c r="G99" s="23" t="s">
        <v>24</v>
      </c>
      <c r="H99" s="26" t="s">
        <v>19</v>
      </c>
      <c r="I99" s="10">
        <f>124153362-20000000</f>
        <v>104153362</v>
      </c>
      <c r="J99" s="10"/>
      <c r="K99" s="24">
        <v>42556</v>
      </c>
      <c r="L99" s="24">
        <v>42640</v>
      </c>
      <c r="M99" s="24">
        <v>42643</v>
      </c>
      <c r="N99" s="52">
        <v>180</v>
      </c>
      <c r="O99" s="24">
        <v>42733</v>
      </c>
      <c r="P99" s="23" t="s">
        <v>119</v>
      </c>
      <c r="Q99" s="57" t="s">
        <v>120</v>
      </c>
      <c r="R99" s="28" t="s">
        <v>121</v>
      </c>
      <c r="S99" s="45" t="s">
        <v>196</v>
      </c>
      <c r="T99" s="79" t="s">
        <v>643</v>
      </c>
      <c r="U99" s="79" t="s">
        <v>480</v>
      </c>
      <c r="V99" s="113"/>
      <c r="W99" s="113"/>
      <c r="X99" s="113"/>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114"/>
      <c r="FT99" s="114"/>
      <c r="FU99" s="114"/>
      <c r="FV99" s="114"/>
      <c r="FW99" s="114"/>
      <c r="FX99" s="114"/>
      <c r="FY99" s="114"/>
      <c r="FZ99" s="114"/>
      <c r="GA99" s="114"/>
      <c r="GB99" s="114"/>
      <c r="GC99" s="114"/>
      <c r="GD99" s="114"/>
      <c r="GE99" s="114"/>
      <c r="GF99" s="114"/>
      <c r="GG99" s="114"/>
      <c r="GH99" s="114"/>
      <c r="GI99" s="114"/>
      <c r="GJ99" s="114"/>
      <c r="GK99" s="114"/>
      <c r="GL99" s="114"/>
      <c r="GM99" s="114"/>
      <c r="GN99" s="114"/>
      <c r="GO99" s="114"/>
      <c r="GP99" s="114"/>
      <c r="GQ99" s="114"/>
      <c r="GR99" s="114"/>
      <c r="GS99" s="114"/>
      <c r="GT99" s="114"/>
      <c r="GU99" s="114"/>
      <c r="GV99" s="114"/>
      <c r="GW99" s="114"/>
      <c r="GX99" s="114"/>
      <c r="GY99" s="114"/>
      <c r="GZ99" s="114"/>
      <c r="HA99" s="114"/>
      <c r="HB99" s="114"/>
      <c r="HC99" s="114"/>
      <c r="HD99" s="114"/>
      <c r="HE99" s="114"/>
      <c r="HF99" s="114"/>
      <c r="HG99" s="114"/>
      <c r="HH99" s="114"/>
      <c r="HI99" s="114"/>
      <c r="HJ99" s="114"/>
      <c r="HK99" s="114"/>
      <c r="HL99" s="114"/>
      <c r="HM99" s="114"/>
      <c r="HN99" s="114"/>
      <c r="HO99" s="114"/>
      <c r="HP99" s="114"/>
      <c r="HQ99" s="114"/>
      <c r="HR99" s="114"/>
      <c r="HS99" s="114"/>
      <c r="HT99" s="114"/>
      <c r="HU99" s="114"/>
      <c r="HV99" s="114"/>
      <c r="HW99" s="114"/>
      <c r="HX99" s="114"/>
      <c r="HY99" s="114"/>
      <c r="HZ99" s="114"/>
    </row>
    <row r="100" spans="1:234" s="42" customFormat="1" ht="247.5" customHeight="1" x14ac:dyDescent="0.2">
      <c r="A100" s="17">
        <f t="shared" si="3"/>
        <v>87</v>
      </c>
      <c r="B100" s="23" t="s">
        <v>116</v>
      </c>
      <c r="C100" s="43">
        <v>31201</v>
      </c>
      <c r="D100" s="20" t="s">
        <v>98</v>
      </c>
      <c r="E100" s="36">
        <v>3120103</v>
      </c>
      <c r="F100" s="23" t="s">
        <v>122</v>
      </c>
      <c r="G100" s="23" t="s">
        <v>24</v>
      </c>
      <c r="H100" s="26" t="s">
        <v>19</v>
      </c>
      <c r="I100" s="8">
        <v>108318032</v>
      </c>
      <c r="J100" s="8">
        <v>108318032</v>
      </c>
      <c r="K100" s="24">
        <v>42348</v>
      </c>
      <c r="L100" s="24">
        <v>42425</v>
      </c>
      <c r="M100" s="24">
        <v>42430</v>
      </c>
      <c r="N100" s="52">
        <v>365</v>
      </c>
      <c r="O100" s="24">
        <v>42795</v>
      </c>
      <c r="P100" s="56" t="s">
        <v>123</v>
      </c>
      <c r="Q100" s="57" t="s">
        <v>198</v>
      </c>
      <c r="R100" s="67" t="s">
        <v>229</v>
      </c>
      <c r="S100" s="45" t="s">
        <v>196</v>
      </c>
      <c r="T100" s="79" t="s">
        <v>318</v>
      </c>
      <c r="U100" s="79" t="s">
        <v>211</v>
      </c>
      <c r="V100" s="97"/>
      <c r="W100" s="97"/>
      <c r="X100" s="97"/>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1"/>
      <c r="GC100" s="71"/>
      <c r="GD100" s="71"/>
      <c r="GE100" s="71"/>
      <c r="GF100" s="71"/>
      <c r="GG100" s="71"/>
      <c r="GH100" s="71"/>
      <c r="GI100" s="71"/>
      <c r="GJ100" s="71"/>
      <c r="GK100" s="71"/>
      <c r="GL100" s="71"/>
      <c r="GM100" s="71"/>
      <c r="GN100" s="71"/>
      <c r="GO100" s="71"/>
      <c r="GP100" s="71"/>
      <c r="GQ100" s="71"/>
      <c r="GR100" s="71"/>
      <c r="GS100" s="71"/>
      <c r="GT100" s="71"/>
      <c r="GU100" s="71"/>
      <c r="GV100" s="71"/>
      <c r="GW100" s="71"/>
      <c r="GX100" s="71"/>
      <c r="GY100" s="71"/>
      <c r="GZ100" s="71"/>
      <c r="HA100" s="71"/>
      <c r="HB100" s="71"/>
      <c r="HC100" s="71"/>
      <c r="HD100" s="71"/>
      <c r="HE100" s="71"/>
      <c r="HF100" s="71"/>
      <c r="HG100" s="71"/>
      <c r="HH100" s="71"/>
      <c r="HI100" s="71"/>
      <c r="HJ100" s="71"/>
      <c r="HK100" s="71"/>
      <c r="HL100" s="71"/>
      <c r="HM100" s="71"/>
      <c r="HN100" s="71"/>
      <c r="HO100" s="71"/>
      <c r="HP100" s="71"/>
      <c r="HQ100" s="71"/>
      <c r="HR100" s="71"/>
      <c r="HS100" s="71"/>
      <c r="HT100" s="71"/>
      <c r="HU100" s="71"/>
      <c r="HV100" s="71"/>
      <c r="HW100" s="71"/>
      <c r="HX100" s="71"/>
      <c r="HY100" s="71"/>
      <c r="HZ100" s="71"/>
    </row>
    <row r="101" spans="1:234" s="39" customFormat="1" ht="101.25" customHeight="1" x14ac:dyDescent="0.2">
      <c r="A101" s="17">
        <f t="shared" si="3"/>
        <v>88</v>
      </c>
      <c r="B101" s="23" t="s">
        <v>116</v>
      </c>
      <c r="C101" s="19" t="s">
        <v>16</v>
      </c>
      <c r="D101" s="20" t="s">
        <v>170</v>
      </c>
      <c r="E101" s="36">
        <v>312020501</v>
      </c>
      <c r="F101" s="23" t="s">
        <v>124</v>
      </c>
      <c r="G101" s="23" t="s">
        <v>29</v>
      </c>
      <c r="H101" s="26" t="s">
        <v>19</v>
      </c>
      <c r="I101" s="10">
        <v>25456345</v>
      </c>
      <c r="J101" s="10"/>
      <c r="K101" s="24">
        <v>42592</v>
      </c>
      <c r="L101" s="24">
        <v>42653</v>
      </c>
      <c r="M101" s="24">
        <v>42658</v>
      </c>
      <c r="N101" s="52">
        <v>365</v>
      </c>
      <c r="O101" s="24">
        <f>+M101+N101</f>
        <v>43023</v>
      </c>
      <c r="P101" s="56" t="s">
        <v>125</v>
      </c>
      <c r="Q101" s="57" t="s">
        <v>467</v>
      </c>
      <c r="R101" s="67" t="s">
        <v>126</v>
      </c>
      <c r="S101" s="45" t="s">
        <v>196</v>
      </c>
      <c r="T101" s="79" t="s">
        <v>468</v>
      </c>
      <c r="U101" s="79" t="s">
        <v>480</v>
      </c>
      <c r="V101" s="113"/>
      <c r="W101" s="113"/>
      <c r="X101" s="113"/>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4"/>
      <c r="GC101" s="114"/>
      <c r="GD101" s="114"/>
      <c r="GE101" s="114"/>
      <c r="GF101" s="114"/>
      <c r="GG101" s="114"/>
      <c r="GH101" s="114"/>
      <c r="GI101" s="114"/>
      <c r="GJ101" s="114"/>
      <c r="GK101" s="114"/>
      <c r="GL101" s="114"/>
      <c r="GM101" s="114"/>
      <c r="GN101" s="114"/>
      <c r="GO101" s="114"/>
      <c r="GP101" s="114"/>
      <c r="GQ101" s="114"/>
      <c r="GR101" s="114"/>
      <c r="GS101" s="114"/>
      <c r="GT101" s="114"/>
      <c r="GU101" s="114"/>
      <c r="GV101" s="114"/>
      <c r="GW101" s="114"/>
      <c r="GX101" s="114"/>
      <c r="GY101" s="114"/>
      <c r="GZ101" s="114"/>
      <c r="HA101" s="114"/>
      <c r="HB101" s="114"/>
      <c r="HC101" s="114"/>
      <c r="HD101" s="114"/>
      <c r="HE101" s="114"/>
      <c r="HF101" s="114"/>
      <c r="HG101" s="114"/>
      <c r="HH101" s="114"/>
      <c r="HI101" s="114"/>
      <c r="HJ101" s="114"/>
      <c r="HK101" s="114"/>
      <c r="HL101" s="114"/>
      <c r="HM101" s="114"/>
      <c r="HN101" s="114"/>
      <c r="HO101" s="114"/>
      <c r="HP101" s="114"/>
      <c r="HQ101" s="114"/>
      <c r="HR101" s="114"/>
      <c r="HS101" s="114"/>
      <c r="HT101" s="114"/>
      <c r="HU101" s="114"/>
      <c r="HV101" s="114"/>
      <c r="HW101" s="114"/>
      <c r="HX101" s="114"/>
      <c r="HY101" s="114"/>
      <c r="HZ101" s="114"/>
    </row>
    <row r="102" spans="1:234" s="39" customFormat="1" ht="183.75" customHeight="1" x14ac:dyDescent="0.2">
      <c r="A102" s="17">
        <f t="shared" si="3"/>
        <v>89</v>
      </c>
      <c r="B102" s="23" t="s">
        <v>116</v>
      </c>
      <c r="C102" s="43">
        <v>31201</v>
      </c>
      <c r="D102" s="20" t="s">
        <v>98</v>
      </c>
      <c r="E102" s="36">
        <v>3120103</v>
      </c>
      <c r="F102" s="23" t="s">
        <v>122</v>
      </c>
      <c r="G102" s="23" t="s">
        <v>491</v>
      </c>
      <c r="H102" s="26" t="s">
        <v>25</v>
      </c>
      <c r="I102" s="10">
        <f>15711000+28000000</f>
        <v>43711000</v>
      </c>
      <c r="J102" s="10"/>
      <c r="K102" s="24">
        <v>42601</v>
      </c>
      <c r="L102" s="24">
        <f>+K102+90</f>
        <v>42691</v>
      </c>
      <c r="M102" s="24">
        <v>42696</v>
      </c>
      <c r="N102" s="52">
        <v>365</v>
      </c>
      <c r="O102" s="24">
        <f>+M102+N102</f>
        <v>43061</v>
      </c>
      <c r="P102" s="56" t="s">
        <v>490</v>
      </c>
      <c r="Q102" s="57" t="s">
        <v>492</v>
      </c>
      <c r="R102" s="67" t="s">
        <v>493</v>
      </c>
      <c r="S102" s="45" t="s">
        <v>196</v>
      </c>
      <c r="T102" s="79" t="s">
        <v>494</v>
      </c>
      <c r="U102" s="79" t="s">
        <v>204</v>
      </c>
      <c r="V102" s="13"/>
      <c r="W102" s="13"/>
      <c r="X102" s="13"/>
    </row>
    <row r="103" spans="1:234" s="39" customFormat="1" ht="155.25" customHeight="1" x14ac:dyDescent="0.2">
      <c r="A103" s="17">
        <f t="shared" si="3"/>
        <v>90</v>
      </c>
      <c r="B103" s="23" t="s">
        <v>116</v>
      </c>
      <c r="C103" s="43">
        <v>31201</v>
      </c>
      <c r="D103" s="20" t="s">
        <v>98</v>
      </c>
      <c r="E103" s="36">
        <v>3120102</v>
      </c>
      <c r="F103" s="23" t="s">
        <v>127</v>
      </c>
      <c r="G103" s="23" t="s">
        <v>24</v>
      </c>
      <c r="H103" s="26" t="s">
        <v>25</v>
      </c>
      <c r="I103" s="10">
        <f>50000000-18628800-1500200</f>
        <v>29871000</v>
      </c>
      <c r="J103" s="10"/>
      <c r="K103" s="24">
        <v>42591</v>
      </c>
      <c r="L103" s="24">
        <v>42675</v>
      </c>
      <c r="M103" s="24">
        <v>42678</v>
      </c>
      <c r="N103" s="52">
        <v>365</v>
      </c>
      <c r="O103" s="24">
        <v>43043</v>
      </c>
      <c r="P103" s="56" t="s">
        <v>128</v>
      </c>
      <c r="Q103" s="57" t="s">
        <v>295</v>
      </c>
      <c r="R103" s="58" t="s">
        <v>129</v>
      </c>
      <c r="S103" s="45" t="s">
        <v>196</v>
      </c>
      <c r="T103" s="79"/>
      <c r="U103" s="79"/>
      <c r="V103" s="13"/>
      <c r="W103" s="13"/>
      <c r="X103" s="13"/>
    </row>
    <row r="104" spans="1:234" s="42" customFormat="1" ht="225" customHeight="1" x14ac:dyDescent="0.2">
      <c r="A104" s="17">
        <f t="shared" si="3"/>
        <v>91</v>
      </c>
      <c r="B104" s="23" t="s">
        <v>116</v>
      </c>
      <c r="C104" s="26">
        <v>31202</v>
      </c>
      <c r="D104" s="20" t="s">
        <v>170</v>
      </c>
      <c r="E104" s="36">
        <v>3120203</v>
      </c>
      <c r="F104" s="23" t="s">
        <v>130</v>
      </c>
      <c r="G104" s="26" t="s">
        <v>64</v>
      </c>
      <c r="H104" s="77" t="s">
        <v>442</v>
      </c>
      <c r="I104" s="10">
        <v>53000000</v>
      </c>
      <c r="J104" s="10">
        <v>53000000</v>
      </c>
      <c r="K104" s="24">
        <v>42479</v>
      </c>
      <c r="L104" s="24">
        <v>42562</v>
      </c>
      <c r="M104" s="24">
        <v>42570</v>
      </c>
      <c r="N104" s="52">
        <v>365</v>
      </c>
      <c r="O104" s="24">
        <v>42934</v>
      </c>
      <c r="P104" s="150" t="s">
        <v>131</v>
      </c>
      <c r="Q104" s="57" t="s">
        <v>293</v>
      </c>
      <c r="R104" s="58" t="s">
        <v>132</v>
      </c>
      <c r="S104" s="45" t="s">
        <v>196</v>
      </c>
      <c r="T104" s="79" t="s">
        <v>564</v>
      </c>
      <c r="U104" s="79" t="s">
        <v>211</v>
      </c>
      <c r="V104" s="13"/>
      <c r="W104" s="13"/>
      <c r="X104" s="13"/>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row>
    <row r="105" spans="1:234" s="39" customFormat="1" ht="125.25" customHeight="1" x14ac:dyDescent="0.2">
      <c r="A105" s="17">
        <f t="shared" si="3"/>
        <v>92</v>
      </c>
      <c r="B105" s="23" t="s">
        <v>116</v>
      </c>
      <c r="C105" s="26">
        <v>31202</v>
      </c>
      <c r="D105" s="20" t="s">
        <v>170</v>
      </c>
      <c r="E105" s="36">
        <v>3120203</v>
      </c>
      <c r="F105" s="23" t="s">
        <v>130</v>
      </c>
      <c r="G105" s="26" t="s">
        <v>60</v>
      </c>
      <c r="H105" s="26" t="s">
        <v>25</v>
      </c>
      <c r="I105" s="10">
        <v>4747739</v>
      </c>
      <c r="J105" s="10">
        <v>4747739</v>
      </c>
      <c r="K105" s="24">
        <v>42461</v>
      </c>
      <c r="L105" s="24">
        <v>42516</v>
      </c>
      <c r="M105" s="24">
        <f>L105+5</f>
        <v>42521</v>
      </c>
      <c r="N105" s="52">
        <v>365</v>
      </c>
      <c r="O105" s="24">
        <f>M105+N105</f>
        <v>42886</v>
      </c>
      <c r="P105" s="56" t="s">
        <v>133</v>
      </c>
      <c r="Q105" s="57" t="s">
        <v>134</v>
      </c>
      <c r="R105" s="58" t="s">
        <v>135</v>
      </c>
      <c r="S105" s="45" t="s">
        <v>196</v>
      </c>
      <c r="T105" s="79" t="s">
        <v>376</v>
      </c>
      <c r="U105" s="79" t="s">
        <v>211</v>
      </c>
      <c r="V105" s="13"/>
      <c r="W105" s="13"/>
      <c r="X105" s="13"/>
    </row>
    <row r="106" spans="1:234" s="39" customFormat="1" ht="101.25" customHeight="1" x14ac:dyDescent="0.2">
      <c r="A106" s="17">
        <f t="shared" si="3"/>
        <v>93</v>
      </c>
      <c r="B106" s="23" t="s">
        <v>116</v>
      </c>
      <c r="C106" s="43">
        <v>31202</v>
      </c>
      <c r="D106" s="20" t="s">
        <v>170</v>
      </c>
      <c r="E106" s="36">
        <v>3120204</v>
      </c>
      <c r="F106" s="23" t="s">
        <v>179</v>
      </c>
      <c r="G106" s="26" t="s">
        <v>24</v>
      </c>
      <c r="H106" s="26" t="s">
        <v>25</v>
      </c>
      <c r="I106" s="10">
        <v>60000000</v>
      </c>
      <c r="J106" s="10">
        <v>60000000</v>
      </c>
      <c r="K106" s="24">
        <v>42348</v>
      </c>
      <c r="L106" s="24">
        <v>42489</v>
      </c>
      <c r="M106" s="24" t="s">
        <v>322</v>
      </c>
      <c r="N106" s="52">
        <v>365</v>
      </c>
      <c r="O106" s="24" t="s">
        <v>322</v>
      </c>
      <c r="P106" s="56" t="s">
        <v>136</v>
      </c>
      <c r="Q106" s="15" t="s">
        <v>319</v>
      </c>
      <c r="R106" s="117" t="s">
        <v>320</v>
      </c>
      <c r="S106" s="45" t="s">
        <v>196</v>
      </c>
      <c r="T106" s="79" t="s">
        <v>321</v>
      </c>
      <c r="U106" s="79" t="s">
        <v>211</v>
      </c>
      <c r="V106" s="41"/>
      <c r="W106" s="41"/>
      <c r="X106" s="41"/>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row>
    <row r="107" spans="1:234" s="39" customFormat="1" ht="257.25" customHeight="1" x14ac:dyDescent="0.2">
      <c r="A107" s="17">
        <f t="shared" si="3"/>
        <v>94</v>
      </c>
      <c r="B107" s="23" t="s">
        <v>116</v>
      </c>
      <c r="C107" s="19" t="s">
        <v>16</v>
      </c>
      <c r="D107" s="20" t="s">
        <v>170</v>
      </c>
      <c r="E107" s="36">
        <v>312020501</v>
      </c>
      <c r="F107" s="23" t="s">
        <v>67</v>
      </c>
      <c r="G107" s="26" t="s">
        <v>82</v>
      </c>
      <c r="H107" s="26" t="s">
        <v>25</v>
      </c>
      <c r="I107" s="10">
        <v>863270275</v>
      </c>
      <c r="J107" s="10">
        <v>863270275</v>
      </c>
      <c r="K107" s="24">
        <v>42359</v>
      </c>
      <c r="L107" s="24">
        <v>42558</v>
      </c>
      <c r="M107" s="24">
        <v>42564</v>
      </c>
      <c r="N107" s="52">
        <v>365</v>
      </c>
      <c r="O107" s="24">
        <v>42928</v>
      </c>
      <c r="P107" s="56" t="s">
        <v>137</v>
      </c>
      <c r="Q107" s="57" t="s">
        <v>138</v>
      </c>
      <c r="R107" s="58" t="s">
        <v>139</v>
      </c>
      <c r="S107" s="45" t="s">
        <v>196</v>
      </c>
      <c r="T107" s="79" t="s">
        <v>440</v>
      </c>
      <c r="U107" s="79" t="s">
        <v>211</v>
      </c>
      <c r="V107" s="53" t="s">
        <v>304</v>
      </c>
      <c r="W107" s="53" t="s">
        <v>233</v>
      </c>
      <c r="X107" s="41"/>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row>
    <row r="108" spans="1:234" s="42" customFormat="1" ht="139.5" customHeight="1" x14ac:dyDescent="0.2">
      <c r="A108" s="17">
        <f t="shared" si="3"/>
        <v>95</v>
      </c>
      <c r="B108" s="23" t="s">
        <v>116</v>
      </c>
      <c r="C108" s="26">
        <v>31202</v>
      </c>
      <c r="D108" s="20" t="s">
        <v>170</v>
      </c>
      <c r="E108" s="36">
        <v>3120201</v>
      </c>
      <c r="F108" s="23" t="s">
        <v>140</v>
      </c>
      <c r="G108" s="26" t="s">
        <v>64</v>
      </c>
      <c r="H108" s="15" t="s">
        <v>141</v>
      </c>
      <c r="I108" s="10">
        <v>72351180</v>
      </c>
      <c r="J108" s="10">
        <v>72351180</v>
      </c>
      <c r="K108" s="24">
        <v>42377</v>
      </c>
      <c r="L108" s="24">
        <v>42401</v>
      </c>
      <c r="M108" s="24">
        <v>42403</v>
      </c>
      <c r="N108" s="52">
        <v>365</v>
      </c>
      <c r="O108" s="24">
        <v>42768</v>
      </c>
      <c r="P108" s="56" t="s">
        <v>142</v>
      </c>
      <c r="Q108" s="31" t="s">
        <v>237</v>
      </c>
      <c r="R108" s="67" t="s">
        <v>143</v>
      </c>
      <c r="S108" s="45" t="s">
        <v>196</v>
      </c>
      <c r="T108" s="79" t="s">
        <v>230</v>
      </c>
      <c r="U108" s="79" t="s">
        <v>211</v>
      </c>
      <c r="V108" s="41"/>
      <c r="W108" s="37" t="s">
        <v>233</v>
      </c>
      <c r="X108" s="41"/>
    </row>
    <row r="109" spans="1:234" s="42" customFormat="1" ht="132" customHeight="1" x14ac:dyDescent="0.2">
      <c r="A109" s="17">
        <f t="shared" si="3"/>
        <v>96</v>
      </c>
      <c r="B109" s="23" t="s">
        <v>116</v>
      </c>
      <c r="C109" s="19" t="s">
        <v>16</v>
      </c>
      <c r="D109" s="20" t="s">
        <v>170</v>
      </c>
      <c r="E109" s="36">
        <v>312020501</v>
      </c>
      <c r="F109" s="23" t="s">
        <v>67</v>
      </c>
      <c r="G109" s="23" t="s">
        <v>491</v>
      </c>
      <c r="H109" s="26" t="s">
        <v>25</v>
      </c>
      <c r="I109" s="10">
        <f>29877362+102537737</f>
        <v>132415099</v>
      </c>
      <c r="J109" s="10"/>
      <c r="K109" s="24">
        <v>42601</v>
      </c>
      <c r="L109" s="24">
        <f>+K109+90</f>
        <v>42691</v>
      </c>
      <c r="M109" s="24">
        <v>42696</v>
      </c>
      <c r="N109" s="52">
        <v>365</v>
      </c>
      <c r="O109" s="24">
        <f>+M109+N109</f>
        <v>43061</v>
      </c>
      <c r="P109" s="81" t="s">
        <v>489</v>
      </c>
      <c r="Q109" s="57" t="s">
        <v>492</v>
      </c>
      <c r="R109" s="67" t="s">
        <v>493</v>
      </c>
      <c r="S109" s="45" t="s">
        <v>196</v>
      </c>
      <c r="T109" s="79" t="s">
        <v>495</v>
      </c>
      <c r="U109" s="79" t="s">
        <v>204</v>
      </c>
      <c r="V109" s="13"/>
      <c r="W109" s="13"/>
      <c r="X109" s="13"/>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row>
    <row r="110" spans="1:234" s="39" customFormat="1" ht="116.25" customHeight="1" x14ac:dyDescent="0.2">
      <c r="A110" s="17">
        <f t="shared" si="3"/>
        <v>97</v>
      </c>
      <c r="B110" s="23" t="s">
        <v>116</v>
      </c>
      <c r="C110" s="19" t="s">
        <v>16</v>
      </c>
      <c r="D110" s="20" t="s">
        <v>170</v>
      </c>
      <c r="E110" s="36">
        <v>312020501</v>
      </c>
      <c r="F110" s="23" t="s">
        <v>67</v>
      </c>
      <c r="G110" s="26" t="s">
        <v>60</v>
      </c>
      <c r="H110" s="26" t="s">
        <v>25</v>
      </c>
      <c r="I110" s="10">
        <v>10474000.000000002</v>
      </c>
      <c r="J110" s="10"/>
      <c r="K110" s="24">
        <v>42577</v>
      </c>
      <c r="L110" s="24">
        <v>42639</v>
      </c>
      <c r="M110" s="24">
        <f>+L110+5</f>
        <v>42644</v>
      </c>
      <c r="N110" s="52">
        <v>365</v>
      </c>
      <c r="O110" s="24">
        <f>+M110+N110</f>
        <v>43009</v>
      </c>
      <c r="P110" s="81" t="s">
        <v>144</v>
      </c>
      <c r="Q110" s="87" t="s">
        <v>145</v>
      </c>
      <c r="R110" s="145" t="s">
        <v>146</v>
      </c>
      <c r="S110" s="45" t="s">
        <v>196</v>
      </c>
      <c r="T110" s="79" t="s">
        <v>435</v>
      </c>
      <c r="U110" s="79" t="s">
        <v>436</v>
      </c>
      <c r="V110" s="13"/>
      <c r="W110" s="13"/>
      <c r="X110" s="13"/>
    </row>
    <row r="111" spans="1:234" s="39" customFormat="1" ht="113.25" customHeight="1" x14ac:dyDescent="0.2">
      <c r="A111" s="17">
        <f t="shared" si="3"/>
        <v>98</v>
      </c>
      <c r="B111" s="134" t="s">
        <v>116</v>
      </c>
      <c r="C111" s="73" t="s">
        <v>114</v>
      </c>
      <c r="D111" s="20" t="s">
        <v>84</v>
      </c>
      <c r="E111" s="43">
        <v>311020301</v>
      </c>
      <c r="F111" s="23" t="s">
        <v>63</v>
      </c>
      <c r="G111" s="26" t="s">
        <v>60</v>
      </c>
      <c r="H111" s="26" t="s">
        <v>25</v>
      </c>
      <c r="I111" s="10">
        <f>50000000-5000000</f>
        <v>45000000</v>
      </c>
      <c r="J111" s="10"/>
      <c r="K111" s="24">
        <v>42480</v>
      </c>
      <c r="L111" s="24">
        <v>42535</v>
      </c>
      <c r="M111" s="24">
        <f>L111+L897</f>
        <v>42535</v>
      </c>
      <c r="N111" s="52">
        <v>120</v>
      </c>
      <c r="O111" s="24">
        <f>M111+N111</f>
        <v>42655</v>
      </c>
      <c r="P111" s="81" t="s">
        <v>147</v>
      </c>
      <c r="Q111" s="57" t="s">
        <v>500</v>
      </c>
      <c r="R111" s="145" t="s">
        <v>148</v>
      </c>
      <c r="S111" s="45" t="s">
        <v>196</v>
      </c>
      <c r="T111" s="79"/>
      <c r="U111" s="79"/>
      <c r="V111" s="13"/>
      <c r="W111" s="13"/>
      <c r="X111" s="13"/>
    </row>
    <row r="112" spans="1:234" s="39" customFormat="1" ht="102.75" customHeight="1" x14ac:dyDescent="0.2">
      <c r="A112" s="17">
        <f t="shared" si="3"/>
        <v>99</v>
      </c>
      <c r="B112" s="134" t="s">
        <v>116</v>
      </c>
      <c r="C112" s="43">
        <v>33</v>
      </c>
      <c r="D112" s="3" t="s">
        <v>23</v>
      </c>
      <c r="E112" s="36" t="s">
        <v>394</v>
      </c>
      <c r="F112" s="23" t="s">
        <v>395</v>
      </c>
      <c r="G112" s="15" t="s">
        <v>159</v>
      </c>
      <c r="H112" s="26" t="s">
        <v>190</v>
      </c>
      <c r="I112" s="10">
        <v>28000000</v>
      </c>
      <c r="J112" s="10"/>
      <c r="K112" s="24">
        <v>42542</v>
      </c>
      <c r="L112" s="24">
        <v>42603</v>
      </c>
      <c r="M112" s="24">
        <v>42608</v>
      </c>
      <c r="N112" s="52">
        <v>90</v>
      </c>
      <c r="O112" s="24">
        <f>+M112+N112</f>
        <v>42698</v>
      </c>
      <c r="P112" s="81" t="s">
        <v>149</v>
      </c>
      <c r="Q112" s="57" t="s">
        <v>501</v>
      </c>
      <c r="R112" s="145" t="s">
        <v>187</v>
      </c>
      <c r="S112" s="45" t="s">
        <v>196</v>
      </c>
      <c r="T112" s="79" t="s">
        <v>581</v>
      </c>
      <c r="U112" s="79" t="s">
        <v>204</v>
      </c>
      <c r="V112" s="41"/>
      <c r="W112" s="41"/>
      <c r="X112" s="41"/>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row>
    <row r="113" spans="1:234" s="39" customFormat="1" ht="102.75" customHeight="1" x14ac:dyDescent="0.2">
      <c r="A113" s="17">
        <f t="shared" si="3"/>
        <v>100</v>
      </c>
      <c r="B113" s="134" t="s">
        <v>116</v>
      </c>
      <c r="C113" s="43">
        <v>33</v>
      </c>
      <c r="D113" s="3" t="s">
        <v>23</v>
      </c>
      <c r="E113" s="36" t="s">
        <v>394</v>
      </c>
      <c r="F113" s="23" t="s">
        <v>395</v>
      </c>
      <c r="G113" s="26" t="s">
        <v>175</v>
      </c>
      <c r="H113" s="26" t="s">
        <v>56</v>
      </c>
      <c r="I113" s="10">
        <v>200000000</v>
      </c>
      <c r="J113" s="10"/>
      <c r="K113" s="24">
        <v>42590</v>
      </c>
      <c r="L113" s="24">
        <v>42651</v>
      </c>
      <c r="M113" s="24">
        <v>42658</v>
      </c>
      <c r="N113" s="52">
        <v>365</v>
      </c>
      <c r="O113" s="24">
        <v>43022</v>
      </c>
      <c r="P113" s="81" t="s">
        <v>151</v>
      </c>
      <c r="Q113" s="57" t="s">
        <v>508</v>
      </c>
      <c r="R113" s="67" t="s">
        <v>152</v>
      </c>
      <c r="S113" s="45" t="s">
        <v>196</v>
      </c>
      <c r="T113" s="79" t="s">
        <v>484</v>
      </c>
      <c r="U113" s="79" t="s">
        <v>347</v>
      </c>
      <c r="V113" s="13"/>
      <c r="W113" s="13"/>
      <c r="X113" s="13"/>
    </row>
    <row r="114" spans="1:234" s="39" customFormat="1" ht="117.75" customHeight="1" x14ac:dyDescent="0.2">
      <c r="A114" s="17">
        <f t="shared" si="3"/>
        <v>101</v>
      </c>
      <c r="B114" s="134" t="s">
        <v>116</v>
      </c>
      <c r="C114" s="43">
        <v>33</v>
      </c>
      <c r="D114" s="3" t="s">
        <v>23</v>
      </c>
      <c r="E114" s="36" t="s">
        <v>394</v>
      </c>
      <c r="F114" s="23" t="s">
        <v>395</v>
      </c>
      <c r="G114" s="26" t="s">
        <v>24</v>
      </c>
      <c r="H114" s="26" t="s">
        <v>465</v>
      </c>
      <c r="I114" s="10">
        <v>100000000</v>
      </c>
      <c r="J114" s="10"/>
      <c r="K114" s="24">
        <v>42590</v>
      </c>
      <c r="L114" s="24">
        <f>+K114+60</f>
        <v>42650</v>
      </c>
      <c r="M114" s="24">
        <f>+L114+5</f>
        <v>42655</v>
      </c>
      <c r="N114" s="52">
        <v>180</v>
      </c>
      <c r="O114" s="24">
        <f>+M114+N114</f>
        <v>42835</v>
      </c>
      <c r="P114" s="81" t="s">
        <v>153</v>
      </c>
      <c r="Q114" s="57" t="s">
        <v>466</v>
      </c>
      <c r="R114" s="67" t="s">
        <v>154</v>
      </c>
      <c r="S114" s="67" t="s">
        <v>196</v>
      </c>
      <c r="T114" s="79" t="s">
        <v>623</v>
      </c>
      <c r="U114" s="79" t="s">
        <v>347</v>
      </c>
      <c r="V114" s="13"/>
      <c r="W114" s="13"/>
      <c r="X114" s="13"/>
    </row>
    <row r="115" spans="1:234" s="39" customFormat="1" ht="138" customHeight="1" x14ac:dyDescent="0.2">
      <c r="A115" s="17">
        <f t="shared" si="3"/>
        <v>102</v>
      </c>
      <c r="B115" s="134" t="s">
        <v>116</v>
      </c>
      <c r="C115" s="43">
        <v>33</v>
      </c>
      <c r="D115" s="3" t="s">
        <v>23</v>
      </c>
      <c r="E115" s="36" t="s">
        <v>394</v>
      </c>
      <c r="F115" s="23" t="s">
        <v>395</v>
      </c>
      <c r="G115" s="78" t="s">
        <v>82</v>
      </c>
      <c r="H115" s="26" t="s">
        <v>150</v>
      </c>
      <c r="I115" s="10">
        <f>2712000000-600000000-100000000-57000000</f>
        <v>1955000000</v>
      </c>
      <c r="J115" s="10"/>
      <c r="K115" s="24">
        <v>42510</v>
      </c>
      <c r="L115" s="24">
        <v>42602</v>
      </c>
      <c r="M115" s="24">
        <v>42607</v>
      </c>
      <c r="N115" s="52">
        <f>6*30</f>
        <v>180</v>
      </c>
      <c r="O115" s="24">
        <f>+M115+N115</f>
        <v>42787</v>
      </c>
      <c r="P115" s="81" t="s">
        <v>151</v>
      </c>
      <c r="Q115" s="57" t="s">
        <v>502</v>
      </c>
      <c r="R115" s="145" t="s">
        <v>155</v>
      </c>
      <c r="S115" s="45" t="s">
        <v>196</v>
      </c>
      <c r="T115" s="79" t="s">
        <v>580</v>
      </c>
      <c r="U115" s="79"/>
      <c r="V115" s="13"/>
      <c r="W115" s="13"/>
      <c r="X115" s="13"/>
    </row>
    <row r="116" spans="1:234" s="39" customFormat="1" ht="101.25" customHeight="1" x14ac:dyDescent="0.2">
      <c r="A116" s="17">
        <f t="shared" si="3"/>
        <v>103</v>
      </c>
      <c r="B116" s="134" t="s">
        <v>116</v>
      </c>
      <c r="C116" s="36">
        <v>33</v>
      </c>
      <c r="D116" s="3" t="s">
        <v>23</v>
      </c>
      <c r="E116" s="36" t="s">
        <v>394</v>
      </c>
      <c r="F116" s="23" t="s">
        <v>395</v>
      </c>
      <c r="G116" s="36" t="s">
        <v>60</v>
      </c>
      <c r="H116" s="23" t="s">
        <v>25</v>
      </c>
      <c r="I116" s="10">
        <v>15700000</v>
      </c>
      <c r="J116" s="10"/>
      <c r="K116" s="24">
        <v>42473</v>
      </c>
      <c r="L116" s="24">
        <v>42546</v>
      </c>
      <c r="M116" s="24">
        <f>L116+5</f>
        <v>42551</v>
      </c>
      <c r="N116" s="52">
        <v>90</v>
      </c>
      <c r="O116" s="24">
        <f>M116+N116</f>
        <v>42641</v>
      </c>
      <c r="P116" s="81" t="s">
        <v>305</v>
      </c>
      <c r="Q116" s="57" t="s">
        <v>441</v>
      </c>
      <c r="R116" s="145" t="s">
        <v>308</v>
      </c>
      <c r="S116" s="45" t="s">
        <v>196</v>
      </c>
      <c r="T116" s="79"/>
      <c r="U116" s="79"/>
      <c r="V116" s="41"/>
      <c r="W116" s="41"/>
      <c r="X116" s="41"/>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row>
    <row r="117" spans="1:234" s="39" customFormat="1" ht="153.75" customHeight="1" x14ac:dyDescent="0.2">
      <c r="A117" s="17">
        <f t="shared" si="3"/>
        <v>104</v>
      </c>
      <c r="B117" s="134" t="s">
        <v>116</v>
      </c>
      <c r="C117" s="36">
        <v>33</v>
      </c>
      <c r="D117" s="3" t="s">
        <v>23</v>
      </c>
      <c r="E117" s="36" t="s">
        <v>394</v>
      </c>
      <c r="F117" s="23" t="s">
        <v>395</v>
      </c>
      <c r="G117" s="36" t="s">
        <v>60</v>
      </c>
      <c r="H117" s="23" t="s">
        <v>25</v>
      </c>
      <c r="I117" s="10">
        <v>15300000</v>
      </c>
      <c r="J117" s="10">
        <v>15300000</v>
      </c>
      <c r="K117" s="24">
        <v>42473</v>
      </c>
      <c r="L117" s="24">
        <v>42562</v>
      </c>
      <c r="M117" s="24">
        <v>42572</v>
      </c>
      <c r="N117" s="52">
        <v>90</v>
      </c>
      <c r="O117" s="24">
        <v>42663</v>
      </c>
      <c r="P117" s="81" t="s">
        <v>305</v>
      </c>
      <c r="Q117" s="57" t="s">
        <v>396</v>
      </c>
      <c r="R117" s="145" t="s">
        <v>308</v>
      </c>
      <c r="S117" s="45" t="s">
        <v>196</v>
      </c>
      <c r="T117" s="79" t="s">
        <v>579</v>
      </c>
      <c r="U117" s="79" t="s">
        <v>211</v>
      </c>
      <c r="V117" s="41"/>
      <c r="W117" s="41"/>
      <c r="X117" s="41"/>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row>
    <row r="118" spans="1:234" s="39" customFormat="1" ht="76.5" customHeight="1" x14ac:dyDescent="0.2">
      <c r="A118" s="17">
        <f t="shared" si="3"/>
        <v>105</v>
      </c>
      <c r="B118" s="134" t="s">
        <v>116</v>
      </c>
      <c r="C118" s="36">
        <v>33</v>
      </c>
      <c r="D118" s="3" t="s">
        <v>23</v>
      </c>
      <c r="E118" s="36" t="s">
        <v>394</v>
      </c>
      <c r="F118" s="23" t="s">
        <v>395</v>
      </c>
      <c r="G118" s="78" t="s">
        <v>172</v>
      </c>
      <c r="H118" s="85" t="s">
        <v>156</v>
      </c>
      <c r="I118" s="10">
        <v>300000000</v>
      </c>
      <c r="J118" s="10"/>
      <c r="K118" s="24">
        <v>42563</v>
      </c>
      <c r="L118" s="24">
        <v>42703</v>
      </c>
      <c r="M118" s="24">
        <v>42708</v>
      </c>
      <c r="N118" s="52">
        <v>270</v>
      </c>
      <c r="O118" s="24">
        <v>42978</v>
      </c>
      <c r="P118" s="81" t="s">
        <v>157</v>
      </c>
      <c r="Q118" s="57" t="s">
        <v>397</v>
      </c>
      <c r="R118" s="145" t="s">
        <v>158</v>
      </c>
      <c r="S118" s="45" t="s">
        <v>196</v>
      </c>
      <c r="T118" s="79"/>
      <c r="U118" s="79"/>
      <c r="V118" s="13"/>
      <c r="W118" s="13"/>
      <c r="X118" s="13"/>
    </row>
    <row r="119" spans="1:234" s="39" customFormat="1" ht="128.25" customHeight="1" x14ac:dyDescent="0.2">
      <c r="A119" s="17">
        <f t="shared" si="3"/>
        <v>106</v>
      </c>
      <c r="B119" s="134" t="s">
        <v>116</v>
      </c>
      <c r="C119" s="136">
        <v>33</v>
      </c>
      <c r="D119" s="3" t="s">
        <v>23</v>
      </c>
      <c r="E119" s="36" t="s">
        <v>394</v>
      </c>
      <c r="F119" s="23" t="s">
        <v>395</v>
      </c>
      <c r="G119" s="78" t="s">
        <v>24</v>
      </c>
      <c r="H119" s="85" t="s">
        <v>50</v>
      </c>
      <c r="I119" s="10">
        <f>450000000+600000000</f>
        <v>1050000000</v>
      </c>
      <c r="J119" s="10"/>
      <c r="K119" s="24">
        <v>42597</v>
      </c>
      <c r="L119" s="24">
        <f>K119+90</f>
        <v>42687</v>
      </c>
      <c r="M119" s="24">
        <f>L119+5</f>
        <v>42692</v>
      </c>
      <c r="N119" s="52">
        <v>60</v>
      </c>
      <c r="O119" s="24">
        <f>M119+N119</f>
        <v>42752</v>
      </c>
      <c r="P119" s="86" t="s">
        <v>368</v>
      </c>
      <c r="Q119" s="87" t="s">
        <v>653</v>
      </c>
      <c r="R119" s="77" t="s">
        <v>369</v>
      </c>
      <c r="S119" s="45"/>
      <c r="T119" s="79" t="s">
        <v>437</v>
      </c>
      <c r="U119" s="79"/>
      <c r="V119" s="13"/>
      <c r="W119" s="13"/>
      <c r="X119" s="13"/>
    </row>
    <row r="120" spans="1:234" s="39" customFormat="1" ht="136.5" customHeight="1" x14ac:dyDescent="0.2">
      <c r="A120" s="17"/>
      <c r="B120" s="35" t="s">
        <v>163</v>
      </c>
      <c r="C120" s="36">
        <v>33</v>
      </c>
      <c r="D120" s="37" t="s">
        <v>189</v>
      </c>
      <c r="E120" s="160" t="s">
        <v>77</v>
      </c>
      <c r="F120" s="26" t="s">
        <v>78</v>
      </c>
      <c r="G120" s="26" t="s">
        <v>60</v>
      </c>
      <c r="H120" s="3" t="s">
        <v>25</v>
      </c>
      <c r="I120" s="6">
        <f>576164*4</f>
        <v>2304656</v>
      </c>
      <c r="J120" s="6">
        <f>576164*4</f>
        <v>2304656</v>
      </c>
      <c r="K120" s="24">
        <v>42459</v>
      </c>
      <c r="L120" s="24">
        <v>42461</v>
      </c>
      <c r="M120" s="24">
        <v>42465</v>
      </c>
      <c r="N120" s="38">
        <v>120</v>
      </c>
      <c r="O120" s="24">
        <v>42586</v>
      </c>
      <c r="P120" s="26" t="s">
        <v>164</v>
      </c>
      <c r="Q120" s="3" t="s">
        <v>278</v>
      </c>
      <c r="R120" s="3" t="s">
        <v>203</v>
      </c>
      <c r="S120" s="31" t="s">
        <v>205</v>
      </c>
      <c r="T120" s="79" t="s">
        <v>324</v>
      </c>
      <c r="U120" s="79" t="s">
        <v>276</v>
      </c>
      <c r="V120" s="13"/>
      <c r="W120" s="13"/>
      <c r="X120" s="13"/>
    </row>
    <row r="121" spans="1:234" s="39" customFormat="1" ht="95.25" customHeight="1" x14ac:dyDescent="0.2">
      <c r="A121" s="17">
        <v>107</v>
      </c>
      <c r="B121" s="35" t="s">
        <v>163</v>
      </c>
      <c r="C121" s="135">
        <v>33</v>
      </c>
      <c r="D121" s="122" t="s">
        <v>189</v>
      </c>
      <c r="E121" s="124" t="s">
        <v>77</v>
      </c>
      <c r="F121" s="15" t="s">
        <v>78</v>
      </c>
      <c r="G121" s="15" t="s">
        <v>159</v>
      </c>
      <c r="H121" s="15" t="s">
        <v>165</v>
      </c>
      <c r="I121" s="5">
        <v>3000000</v>
      </c>
      <c r="J121" s="5">
        <v>3000000</v>
      </c>
      <c r="K121" s="24">
        <v>42417</v>
      </c>
      <c r="L121" s="24">
        <v>42478</v>
      </c>
      <c r="M121" s="24">
        <v>42486</v>
      </c>
      <c r="N121" s="38">
        <v>15</v>
      </c>
      <c r="O121" s="24">
        <v>42507</v>
      </c>
      <c r="P121" s="15" t="s">
        <v>167</v>
      </c>
      <c r="Q121" s="77" t="s">
        <v>311</v>
      </c>
      <c r="R121" s="3" t="s">
        <v>168</v>
      </c>
      <c r="S121" s="31" t="s">
        <v>205</v>
      </c>
      <c r="T121" s="79" t="s">
        <v>317</v>
      </c>
      <c r="U121" s="79" t="s">
        <v>211</v>
      </c>
      <c r="V121" s="13"/>
      <c r="W121" s="13"/>
      <c r="X121" s="13"/>
    </row>
    <row r="122" spans="1:234" s="42" customFormat="1" ht="198" customHeight="1" x14ac:dyDescent="0.2">
      <c r="A122" s="17"/>
      <c r="B122" s="35" t="s">
        <v>163</v>
      </c>
      <c r="C122" s="36">
        <v>33</v>
      </c>
      <c r="D122" s="3" t="s">
        <v>23</v>
      </c>
      <c r="E122" s="26" t="s">
        <v>77</v>
      </c>
      <c r="F122" s="3" t="s">
        <v>171</v>
      </c>
      <c r="G122" s="26" t="s">
        <v>64</v>
      </c>
      <c r="H122" s="3" t="s">
        <v>25</v>
      </c>
      <c r="I122" s="10">
        <v>4000000</v>
      </c>
      <c r="J122" s="10">
        <v>4000000</v>
      </c>
      <c r="K122" s="24">
        <v>42431</v>
      </c>
      <c r="L122" s="24">
        <v>42431</v>
      </c>
      <c r="M122" s="24">
        <v>42432</v>
      </c>
      <c r="N122" s="17">
        <v>30</v>
      </c>
      <c r="O122" s="24">
        <v>42462</v>
      </c>
      <c r="P122" s="40" t="s">
        <v>268</v>
      </c>
      <c r="Q122" s="12" t="s">
        <v>272</v>
      </c>
      <c r="R122" s="31" t="s">
        <v>271</v>
      </c>
      <c r="S122" s="31" t="s">
        <v>205</v>
      </c>
      <c r="T122" s="79" t="s">
        <v>277</v>
      </c>
      <c r="U122" s="79" t="s">
        <v>276</v>
      </c>
      <c r="V122" s="41"/>
      <c r="W122" s="41"/>
      <c r="X122" s="41"/>
    </row>
    <row r="123" spans="1:234" s="42" customFormat="1" ht="303" customHeight="1" x14ac:dyDescent="0.2">
      <c r="A123" s="17">
        <v>108</v>
      </c>
      <c r="B123" s="23" t="s">
        <v>116</v>
      </c>
      <c r="C123" s="36">
        <v>33</v>
      </c>
      <c r="D123" s="3" t="s">
        <v>23</v>
      </c>
      <c r="E123" s="26" t="s">
        <v>77</v>
      </c>
      <c r="F123" s="3" t="s">
        <v>171</v>
      </c>
      <c r="G123" s="26" t="s">
        <v>64</v>
      </c>
      <c r="H123" s="3" t="s">
        <v>25</v>
      </c>
      <c r="I123" s="10">
        <v>42000000</v>
      </c>
      <c r="J123" s="10">
        <v>42000000</v>
      </c>
      <c r="K123" s="24">
        <v>42408</v>
      </c>
      <c r="L123" s="24">
        <v>42418</v>
      </c>
      <c r="M123" s="24">
        <v>42422</v>
      </c>
      <c r="N123" s="126">
        <v>210</v>
      </c>
      <c r="O123" s="24">
        <v>42634</v>
      </c>
      <c r="P123" s="37" t="s">
        <v>252</v>
      </c>
      <c r="Q123" s="12" t="s">
        <v>254</v>
      </c>
      <c r="R123" s="28" t="s">
        <v>253</v>
      </c>
      <c r="S123" s="45" t="s">
        <v>196</v>
      </c>
      <c r="T123" s="79" t="s">
        <v>270</v>
      </c>
      <c r="U123" s="79" t="s">
        <v>211</v>
      </c>
      <c r="V123" s="41"/>
      <c r="W123" s="31" t="s">
        <v>249</v>
      </c>
      <c r="X123" s="41"/>
    </row>
    <row r="124" spans="1:234" s="42" customFormat="1" ht="137.25" customHeight="1" x14ac:dyDescent="0.2">
      <c r="A124" s="17">
        <f>+A123+1</f>
        <v>109</v>
      </c>
      <c r="B124" s="23" t="s">
        <v>116</v>
      </c>
      <c r="C124" s="36">
        <v>33</v>
      </c>
      <c r="D124" s="3" t="s">
        <v>23</v>
      </c>
      <c r="E124" s="26" t="s">
        <v>77</v>
      </c>
      <c r="F124" s="3" t="s">
        <v>171</v>
      </c>
      <c r="G124" s="26" t="s">
        <v>64</v>
      </c>
      <c r="H124" s="3" t="s">
        <v>25</v>
      </c>
      <c r="I124" s="10">
        <v>22400000</v>
      </c>
      <c r="J124" s="10">
        <v>22400000</v>
      </c>
      <c r="K124" s="24">
        <v>42408</v>
      </c>
      <c r="L124" s="24">
        <v>42465</v>
      </c>
      <c r="M124" s="24">
        <v>42475</v>
      </c>
      <c r="N124" s="52">
        <v>210</v>
      </c>
      <c r="O124" s="24">
        <v>42688</v>
      </c>
      <c r="P124" s="37" t="s">
        <v>246</v>
      </c>
      <c r="Q124" s="12" t="s">
        <v>269</v>
      </c>
      <c r="R124" s="28" t="s">
        <v>180</v>
      </c>
      <c r="S124" s="45" t="s">
        <v>196</v>
      </c>
      <c r="T124" s="79" t="s">
        <v>315</v>
      </c>
      <c r="U124" s="79" t="s">
        <v>211</v>
      </c>
      <c r="V124" s="41"/>
      <c r="W124" s="41"/>
      <c r="X124" s="41"/>
    </row>
    <row r="125" spans="1:234" s="42" customFormat="1" ht="185.25" customHeight="1" x14ac:dyDescent="0.2">
      <c r="A125" s="17">
        <f t="shared" ref="A125:A133" si="4">+A124+1</f>
        <v>110</v>
      </c>
      <c r="B125" s="23" t="s">
        <v>116</v>
      </c>
      <c r="C125" s="36">
        <v>33</v>
      </c>
      <c r="D125" s="3" t="s">
        <v>23</v>
      </c>
      <c r="E125" s="26" t="s">
        <v>77</v>
      </c>
      <c r="F125" s="3" t="s">
        <v>171</v>
      </c>
      <c r="G125" s="26" t="s">
        <v>64</v>
      </c>
      <c r="H125" s="3" t="s">
        <v>25</v>
      </c>
      <c r="I125" s="10">
        <v>12600000</v>
      </c>
      <c r="J125" s="10">
        <v>12600000</v>
      </c>
      <c r="K125" s="24">
        <v>42408</v>
      </c>
      <c r="L125" s="24">
        <v>42417</v>
      </c>
      <c r="M125" s="24">
        <v>42418</v>
      </c>
      <c r="N125" s="126">
        <v>210</v>
      </c>
      <c r="O125" s="24">
        <v>42630</v>
      </c>
      <c r="P125" s="37" t="s">
        <v>246</v>
      </c>
      <c r="Q125" s="15" t="s">
        <v>247</v>
      </c>
      <c r="R125" s="28" t="s">
        <v>245</v>
      </c>
      <c r="S125" s="45" t="s">
        <v>196</v>
      </c>
      <c r="T125" s="79" t="s">
        <v>248</v>
      </c>
      <c r="U125" s="79" t="s">
        <v>211</v>
      </c>
      <c r="V125" s="41"/>
      <c r="W125" s="31" t="s">
        <v>249</v>
      </c>
      <c r="X125" s="41"/>
    </row>
    <row r="126" spans="1:234" s="42" customFormat="1" ht="182.25" customHeight="1" x14ac:dyDescent="0.2">
      <c r="A126" s="17">
        <f t="shared" si="4"/>
        <v>111</v>
      </c>
      <c r="B126" s="23" t="s">
        <v>116</v>
      </c>
      <c r="C126" s="36">
        <v>33</v>
      </c>
      <c r="D126" s="3" t="s">
        <v>23</v>
      </c>
      <c r="E126" s="26" t="s">
        <v>77</v>
      </c>
      <c r="F126" s="3" t="s">
        <v>171</v>
      </c>
      <c r="G126" s="26" t="s">
        <v>64</v>
      </c>
      <c r="H126" s="3" t="s">
        <v>25</v>
      </c>
      <c r="I126" s="10">
        <v>12600000</v>
      </c>
      <c r="J126" s="10">
        <v>12600000</v>
      </c>
      <c r="K126" s="24">
        <v>42408</v>
      </c>
      <c r="L126" s="24">
        <v>42418</v>
      </c>
      <c r="M126" s="24">
        <v>42422</v>
      </c>
      <c r="N126" s="17">
        <v>210</v>
      </c>
      <c r="O126" s="24">
        <v>42634</v>
      </c>
      <c r="P126" s="37" t="s">
        <v>246</v>
      </c>
      <c r="Q126" s="15" t="s">
        <v>256</v>
      </c>
      <c r="R126" s="28" t="s">
        <v>245</v>
      </c>
      <c r="S126" s="45" t="s">
        <v>196</v>
      </c>
      <c r="T126" s="79" t="s">
        <v>255</v>
      </c>
      <c r="U126" s="79" t="s">
        <v>211</v>
      </c>
      <c r="V126" s="41"/>
      <c r="W126" s="31" t="s">
        <v>210</v>
      </c>
      <c r="X126" s="41"/>
    </row>
    <row r="127" spans="1:234" s="42" customFormat="1" ht="177.75" customHeight="1" x14ac:dyDescent="0.2">
      <c r="A127" s="17">
        <f t="shared" si="4"/>
        <v>112</v>
      </c>
      <c r="B127" s="23" t="s">
        <v>116</v>
      </c>
      <c r="C127" s="36">
        <v>33</v>
      </c>
      <c r="D127" s="3" t="s">
        <v>23</v>
      </c>
      <c r="E127" s="26" t="s">
        <v>77</v>
      </c>
      <c r="F127" s="3" t="s">
        <v>171</v>
      </c>
      <c r="G127" s="26" t="s">
        <v>64</v>
      </c>
      <c r="H127" s="3" t="s">
        <v>25</v>
      </c>
      <c r="I127" s="10">
        <v>12600000</v>
      </c>
      <c r="J127" s="10">
        <v>12600000</v>
      </c>
      <c r="K127" s="24">
        <v>42408</v>
      </c>
      <c r="L127" s="24">
        <v>42426</v>
      </c>
      <c r="M127" s="24">
        <v>42432</v>
      </c>
      <c r="N127" s="17">
        <v>210</v>
      </c>
      <c r="O127" s="24">
        <v>42645</v>
      </c>
      <c r="P127" s="127" t="s">
        <v>246</v>
      </c>
      <c r="Q127" s="15" t="s">
        <v>256</v>
      </c>
      <c r="R127" s="28" t="s">
        <v>245</v>
      </c>
      <c r="S127" s="45" t="s">
        <v>196</v>
      </c>
      <c r="T127" s="79" t="s">
        <v>266</v>
      </c>
      <c r="U127" s="79" t="s">
        <v>211</v>
      </c>
      <c r="V127" s="41"/>
      <c r="W127" s="31" t="s">
        <v>210</v>
      </c>
      <c r="X127" s="41"/>
    </row>
    <row r="128" spans="1:234" s="42" customFormat="1" ht="177.75" customHeight="1" x14ac:dyDescent="0.2">
      <c r="A128" s="17">
        <f t="shared" si="4"/>
        <v>113</v>
      </c>
      <c r="B128" s="23" t="s">
        <v>116</v>
      </c>
      <c r="C128" s="36">
        <v>33</v>
      </c>
      <c r="D128" s="3" t="s">
        <v>23</v>
      </c>
      <c r="E128" s="26" t="s">
        <v>77</v>
      </c>
      <c r="F128" s="3" t="s">
        <v>171</v>
      </c>
      <c r="G128" s="26" t="s">
        <v>64</v>
      </c>
      <c r="H128" s="3" t="s">
        <v>25</v>
      </c>
      <c r="I128" s="10">
        <v>12600000</v>
      </c>
      <c r="J128" s="10">
        <v>12600000</v>
      </c>
      <c r="K128" s="24">
        <v>42408</v>
      </c>
      <c r="L128" s="24">
        <v>42429</v>
      </c>
      <c r="M128" s="24">
        <v>42432</v>
      </c>
      <c r="N128" s="17">
        <v>210</v>
      </c>
      <c r="O128" s="24">
        <v>42645</v>
      </c>
      <c r="P128" s="37" t="s">
        <v>246</v>
      </c>
      <c r="Q128" s="15" t="s">
        <v>256</v>
      </c>
      <c r="R128" s="28" t="s">
        <v>245</v>
      </c>
      <c r="S128" s="45" t="s">
        <v>196</v>
      </c>
      <c r="T128" s="79" t="s">
        <v>690</v>
      </c>
      <c r="U128" s="79" t="s">
        <v>211</v>
      </c>
      <c r="V128" s="41"/>
      <c r="W128" s="31" t="s">
        <v>210</v>
      </c>
      <c r="X128" s="41"/>
    </row>
    <row r="129" spans="1:25" s="42" customFormat="1" ht="179.25" customHeight="1" x14ac:dyDescent="0.2">
      <c r="A129" s="17">
        <f t="shared" si="4"/>
        <v>114</v>
      </c>
      <c r="B129" s="23" t="s">
        <v>116</v>
      </c>
      <c r="C129" s="36">
        <v>33</v>
      </c>
      <c r="D129" s="3" t="s">
        <v>23</v>
      </c>
      <c r="E129" s="26" t="s">
        <v>77</v>
      </c>
      <c r="F129" s="3" t="s">
        <v>171</v>
      </c>
      <c r="G129" s="26" t="s">
        <v>64</v>
      </c>
      <c r="H129" s="3" t="s">
        <v>25</v>
      </c>
      <c r="I129" s="10">
        <v>12600000</v>
      </c>
      <c r="J129" s="10">
        <v>12600000</v>
      </c>
      <c r="K129" s="24">
        <v>42408</v>
      </c>
      <c r="L129" s="24">
        <v>42461</v>
      </c>
      <c r="M129" s="24">
        <v>42465</v>
      </c>
      <c r="N129" s="17">
        <v>210</v>
      </c>
      <c r="O129" s="24">
        <v>42678</v>
      </c>
      <c r="P129" s="37" t="s">
        <v>246</v>
      </c>
      <c r="Q129" s="15" t="s">
        <v>256</v>
      </c>
      <c r="R129" s="28" t="s">
        <v>245</v>
      </c>
      <c r="S129" s="45" t="s">
        <v>196</v>
      </c>
      <c r="T129" s="79" t="s">
        <v>691</v>
      </c>
      <c r="U129" s="79" t="s">
        <v>211</v>
      </c>
      <c r="V129" s="41"/>
      <c r="W129" s="31"/>
      <c r="X129" s="41"/>
    </row>
    <row r="130" spans="1:25" s="42" customFormat="1" ht="165.75" customHeight="1" x14ac:dyDescent="0.2">
      <c r="A130" s="17">
        <f t="shared" si="4"/>
        <v>115</v>
      </c>
      <c r="B130" s="23" t="s">
        <v>116</v>
      </c>
      <c r="C130" s="36">
        <v>33</v>
      </c>
      <c r="D130" s="3" t="s">
        <v>23</v>
      </c>
      <c r="E130" s="26" t="s">
        <v>77</v>
      </c>
      <c r="F130" s="3" t="s">
        <v>171</v>
      </c>
      <c r="G130" s="26" t="s">
        <v>64</v>
      </c>
      <c r="H130" s="3" t="s">
        <v>25</v>
      </c>
      <c r="I130" s="10">
        <v>10500000</v>
      </c>
      <c r="J130" s="10">
        <v>10500000</v>
      </c>
      <c r="K130" s="24">
        <v>42408</v>
      </c>
      <c r="L130" s="24">
        <v>42439</v>
      </c>
      <c r="M130" s="24">
        <v>42444</v>
      </c>
      <c r="N130" s="124">
        <v>210</v>
      </c>
      <c r="O130" s="24">
        <v>42657</v>
      </c>
      <c r="P130" s="37" t="s">
        <v>246</v>
      </c>
      <c r="Q130" s="15" t="s">
        <v>247</v>
      </c>
      <c r="R130" s="28" t="s">
        <v>245</v>
      </c>
      <c r="S130" s="45" t="s">
        <v>196</v>
      </c>
      <c r="T130" s="79" t="s">
        <v>692</v>
      </c>
      <c r="U130" s="79" t="s">
        <v>211</v>
      </c>
      <c r="V130" s="41"/>
      <c r="W130" s="31"/>
      <c r="X130" s="41"/>
    </row>
    <row r="131" spans="1:25" s="42" customFormat="1" ht="180.75" customHeight="1" x14ac:dyDescent="0.2">
      <c r="A131" s="17">
        <f t="shared" si="4"/>
        <v>116</v>
      </c>
      <c r="B131" s="23" t="s">
        <v>116</v>
      </c>
      <c r="C131" s="36">
        <v>33</v>
      </c>
      <c r="D131" s="3" t="s">
        <v>23</v>
      </c>
      <c r="E131" s="26" t="s">
        <v>77</v>
      </c>
      <c r="F131" s="3" t="s">
        <v>171</v>
      </c>
      <c r="G131" s="26" t="s">
        <v>64</v>
      </c>
      <c r="H131" s="3" t="s">
        <v>25</v>
      </c>
      <c r="I131" s="10">
        <v>10500000</v>
      </c>
      <c r="J131" s="10">
        <v>10500000</v>
      </c>
      <c r="K131" s="24">
        <v>42408</v>
      </c>
      <c r="L131" s="24">
        <v>42417</v>
      </c>
      <c r="M131" s="24">
        <v>42419</v>
      </c>
      <c r="N131" s="126">
        <v>210</v>
      </c>
      <c r="O131" s="24">
        <v>42631</v>
      </c>
      <c r="P131" s="37" t="s">
        <v>246</v>
      </c>
      <c r="Q131" s="15" t="s">
        <v>247</v>
      </c>
      <c r="R131" s="28" t="s">
        <v>245</v>
      </c>
      <c r="S131" s="45" t="s">
        <v>196</v>
      </c>
      <c r="T131" s="79" t="s">
        <v>693</v>
      </c>
      <c r="U131" s="79" t="s">
        <v>211</v>
      </c>
      <c r="V131" s="41"/>
      <c r="W131" s="31" t="s">
        <v>210</v>
      </c>
      <c r="X131" s="41"/>
    </row>
    <row r="132" spans="1:25" s="42" customFormat="1" ht="126" customHeight="1" x14ac:dyDescent="0.2">
      <c r="A132" s="17">
        <f t="shared" si="4"/>
        <v>117</v>
      </c>
      <c r="B132" s="23" t="s">
        <v>116</v>
      </c>
      <c r="C132" s="36">
        <v>312</v>
      </c>
      <c r="D132" s="3" t="s">
        <v>178</v>
      </c>
      <c r="E132" s="26">
        <v>312020501</v>
      </c>
      <c r="F132" s="3" t="s">
        <v>67</v>
      </c>
      <c r="G132" s="26" t="s">
        <v>60</v>
      </c>
      <c r="H132" s="3" t="s">
        <v>50</v>
      </c>
      <c r="I132" s="10">
        <v>5000000</v>
      </c>
      <c r="J132" s="10"/>
      <c r="K132" s="24">
        <v>42461</v>
      </c>
      <c r="L132" s="24">
        <v>42503</v>
      </c>
      <c r="M132" s="24">
        <f>L132+5</f>
        <v>42508</v>
      </c>
      <c r="N132" s="126">
        <v>30</v>
      </c>
      <c r="O132" s="24">
        <f>M132+N132</f>
        <v>42538</v>
      </c>
      <c r="P132" s="40" t="s">
        <v>51</v>
      </c>
      <c r="Q132" s="128" t="s">
        <v>438</v>
      </c>
      <c r="R132" s="128" t="s">
        <v>281</v>
      </c>
      <c r="S132" s="45" t="s">
        <v>196</v>
      </c>
      <c r="T132" s="79" t="s">
        <v>507</v>
      </c>
      <c r="U132" s="79" t="s">
        <v>204</v>
      </c>
      <c r="V132" s="53" t="s">
        <v>390</v>
      </c>
      <c r="W132" s="31"/>
      <c r="X132" s="41"/>
    </row>
    <row r="133" spans="1:25" s="42" customFormat="1" ht="81" customHeight="1" x14ac:dyDescent="0.2">
      <c r="A133" s="17">
        <f t="shared" si="4"/>
        <v>118</v>
      </c>
      <c r="B133" s="23" t="s">
        <v>116</v>
      </c>
      <c r="C133" s="36">
        <v>33</v>
      </c>
      <c r="D133" s="3" t="s">
        <v>23</v>
      </c>
      <c r="E133" s="43" t="s">
        <v>391</v>
      </c>
      <c r="F133" s="3" t="s">
        <v>392</v>
      </c>
      <c r="G133" s="26" t="s">
        <v>64</v>
      </c>
      <c r="H133" s="3" t="s">
        <v>25</v>
      </c>
      <c r="I133" s="10">
        <f>54500000-4500000-5400000-18000000-5400000-5100000</f>
        <v>16100000</v>
      </c>
      <c r="J133" s="10"/>
      <c r="K133" s="24">
        <v>42627</v>
      </c>
      <c r="L133" s="24">
        <v>42657</v>
      </c>
      <c r="M133" s="24">
        <f>+L133+5</f>
        <v>42662</v>
      </c>
      <c r="N133" s="52">
        <f>+O133-M133</f>
        <v>72</v>
      </c>
      <c r="O133" s="24">
        <v>42734</v>
      </c>
      <c r="P133" s="37" t="s">
        <v>323</v>
      </c>
      <c r="Q133" s="15" t="s">
        <v>598</v>
      </c>
      <c r="R133" s="28" t="s">
        <v>245</v>
      </c>
      <c r="S133" s="45" t="s">
        <v>196</v>
      </c>
      <c r="T133" s="79" t="s">
        <v>599</v>
      </c>
      <c r="U133" s="79"/>
      <c r="V133" s="41"/>
      <c r="W133" s="41"/>
      <c r="X133" s="41"/>
    </row>
    <row r="134" spans="1:25" s="42" customFormat="1" ht="81" customHeight="1" x14ac:dyDescent="0.2">
      <c r="A134" s="17"/>
      <c r="B134" s="23" t="s">
        <v>116</v>
      </c>
      <c r="C134" s="36">
        <v>33</v>
      </c>
      <c r="D134" s="3" t="s">
        <v>23</v>
      </c>
      <c r="E134" s="43" t="s">
        <v>391</v>
      </c>
      <c r="F134" s="3" t="s">
        <v>392</v>
      </c>
      <c r="G134" s="26" t="s">
        <v>64</v>
      </c>
      <c r="H134" s="3" t="s">
        <v>25</v>
      </c>
      <c r="I134" s="10">
        <v>5100000</v>
      </c>
      <c r="J134" s="10">
        <v>5100000</v>
      </c>
      <c r="K134" s="24">
        <v>42627</v>
      </c>
      <c r="L134" s="24">
        <v>42643</v>
      </c>
      <c r="M134" s="24">
        <v>42644</v>
      </c>
      <c r="N134" s="52">
        <v>85</v>
      </c>
      <c r="O134" s="24">
        <f>+M134+N134</f>
        <v>42729</v>
      </c>
      <c r="P134" s="37" t="s">
        <v>246</v>
      </c>
      <c r="Q134" s="15" t="s">
        <v>680</v>
      </c>
      <c r="R134" s="28" t="s">
        <v>245</v>
      </c>
      <c r="S134" s="45" t="s">
        <v>196</v>
      </c>
      <c r="T134" s="79" t="s">
        <v>681</v>
      </c>
      <c r="U134" s="79" t="s">
        <v>276</v>
      </c>
      <c r="V134" s="41"/>
      <c r="W134" s="41"/>
      <c r="X134" s="41"/>
    </row>
    <row r="135" spans="1:25" s="42" customFormat="1" ht="81" customHeight="1" x14ac:dyDescent="0.2">
      <c r="A135" s="17"/>
      <c r="B135" s="23" t="s">
        <v>116</v>
      </c>
      <c r="C135" s="36">
        <v>33</v>
      </c>
      <c r="D135" s="3" t="s">
        <v>23</v>
      </c>
      <c r="E135" s="43" t="s">
        <v>391</v>
      </c>
      <c r="F135" s="3" t="s">
        <v>392</v>
      </c>
      <c r="G135" s="26" t="s">
        <v>64</v>
      </c>
      <c r="H135" s="3" t="s">
        <v>25</v>
      </c>
      <c r="I135" s="10">
        <v>4500000</v>
      </c>
      <c r="J135" s="10">
        <v>4500000</v>
      </c>
      <c r="K135" s="24">
        <v>42627</v>
      </c>
      <c r="L135" s="24">
        <v>42629</v>
      </c>
      <c r="M135" s="24">
        <v>42632</v>
      </c>
      <c r="N135" s="52">
        <f>+O135-M135</f>
        <v>92</v>
      </c>
      <c r="O135" s="24">
        <v>42724</v>
      </c>
      <c r="P135" s="37" t="s">
        <v>246</v>
      </c>
      <c r="Q135" s="15" t="s">
        <v>605</v>
      </c>
      <c r="R135" s="28" t="s">
        <v>245</v>
      </c>
      <c r="S135" s="45" t="s">
        <v>196</v>
      </c>
      <c r="T135" s="79" t="s">
        <v>668</v>
      </c>
      <c r="U135" s="79" t="s">
        <v>276</v>
      </c>
      <c r="V135" s="41"/>
      <c r="W135" s="41"/>
      <c r="X135" s="41"/>
    </row>
    <row r="136" spans="1:25" s="42" customFormat="1" ht="81" customHeight="1" x14ac:dyDescent="0.2">
      <c r="A136" s="17"/>
      <c r="B136" s="23" t="s">
        <v>116</v>
      </c>
      <c r="C136" s="36">
        <v>33</v>
      </c>
      <c r="D136" s="3" t="s">
        <v>23</v>
      </c>
      <c r="E136" s="43" t="s">
        <v>391</v>
      </c>
      <c r="F136" s="3" t="s">
        <v>392</v>
      </c>
      <c r="G136" s="26" t="s">
        <v>64</v>
      </c>
      <c r="H136" s="3" t="s">
        <v>25</v>
      </c>
      <c r="I136" s="10">
        <v>5400000</v>
      </c>
      <c r="J136" s="10">
        <v>5400000</v>
      </c>
      <c r="K136" s="24">
        <v>42627</v>
      </c>
      <c r="L136" s="24">
        <v>42629</v>
      </c>
      <c r="M136" s="24">
        <v>42632</v>
      </c>
      <c r="N136" s="52">
        <f>+O136-M136</f>
        <v>92</v>
      </c>
      <c r="O136" s="24">
        <v>42724</v>
      </c>
      <c r="P136" s="37" t="s">
        <v>246</v>
      </c>
      <c r="Q136" s="15" t="s">
        <v>606</v>
      </c>
      <c r="R136" s="28" t="s">
        <v>245</v>
      </c>
      <c r="S136" s="45" t="s">
        <v>196</v>
      </c>
      <c r="T136" s="79" t="s">
        <v>667</v>
      </c>
      <c r="U136" s="79" t="s">
        <v>276</v>
      </c>
      <c r="V136" s="41"/>
      <c r="W136" s="41"/>
      <c r="X136" s="41"/>
    </row>
    <row r="137" spans="1:25" s="42" customFormat="1" ht="81" customHeight="1" x14ac:dyDescent="0.2">
      <c r="A137" s="17"/>
      <c r="B137" s="23" t="s">
        <v>116</v>
      </c>
      <c r="C137" s="36">
        <v>33</v>
      </c>
      <c r="D137" s="3" t="s">
        <v>23</v>
      </c>
      <c r="E137" s="43" t="s">
        <v>391</v>
      </c>
      <c r="F137" s="3" t="s">
        <v>392</v>
      </c>
      <c r="G137" s="26" t="s">
        <v>64</v>
      </c>
      <c r="H137" s="3" t="s">
        <v>25</v>
      </c>
      <c r="I137" s="10">
        <v>18000000</v>
      </c>
      <c r="J137" s="10"/>
      <c r="K137" s="24">
        <v>42641</v>
      </c>
      <c r="L137" s="24">
        <f>+K137+30</f>
        <v>42671</v>
      </c>
      <c r="M137" s="24">
        <f>+L137+5</f>
        <v>42676</v>
      </c>
      <c r="N137" s="52">
        <v>90</v>
      </c>
      <c r="O137" s="24">
        <f>+M137+N137</f>
        <v>42766</v>
      </c>
      <c r="P137" s="37" t="s">
        <v>252</v>
      </c>
      <c r="Q137" s="28" t="s">
        <v>648</v>
      </c>
      <c r="R137" s="28" t="s">
        <v>253</v>
      </c>
      <c r="S137" s="45" t="s">
        <v>196</v>
      </c>
      <c r="T137" s="79" t="s">
        <v>649</v>
      </c>
      <c r="U137" s="79" t="s">
        <v>347</v>
      </c>
      <c r="V137" s="41"/>
      <c r="W137" s="41"/>
      <c r="X137" s="41"/>
    </row>
    <row r="138" spans="1:25" s="42" customFormat="1" ht="81" customHeight="1" x14ac:dyDescent="0.2">
      <c r="A138" s="17">
        <v>119</v>
      </c>
      <c r="B138" s="23" t="s">
        <v>116</v>
      </c>
      <c r="C138" s="36">
        <v>33</v>
      </c>
      <c r="D138" s="3" t="s">
        <v>23</v>
      </c>
      <c r="E138" s="43" t="s">
        <v>391</v>
      </c>
      <c r="F138" s="3" t="s">
        <v>392</v>
      </c>
      <c r="G138" s="26" t="s">
        <v>64</v>
      </c>
      <c r="H138" s="3" t="s">
        <v>25</v>
      </c>
      <c r="I138" s="10">
        <v>5400000</v>
      </c>
      <c r="J138" s="10">
        <v>5400000</v>
      </c>
      <c r="K138" s="24">
        <v>42627</v>
      </c>
      <c r="L138" s="24">
        <v>42633</v>
      </c>
      <c r="M138" s="24">
        <v>42634</v>
      </c>
      <c r="N138" s="52">
        <v>90</v>
      </c>
      <c r="O138" s="24">
        <f>+M138+N138</f>
        <v>42724</v>
      </c>
      <c r="P138" s="1" t="s">
        <v>246</v>
      </c>
      <c r="Q138" s="28" t="s">
        <v>669</v>
      </c>
      <c r="R138" s="28" t="s">
        <v>245</v>
      </c>
      <c r="S138" s="45" t="s">
        <v>196</v>
      </c>
      <c r="T138" s="79" t="s">
        <v>666</v>
      </c>
      <c r="U138" s="79" t="s">
        <v>276</v>
      </c>
      <c r="V138" s="166"/>
      <c r="W138" s="166"/>
      <c r="X138" s="166"/>
      <c r="Y138" s="167"/>
    </row>
    <row r="139" spans="1:25" s="42" customFormat="1" ht="288.75" customHeight="1" x14ac:dyDescent="0.2">
      <c r="A139" s="17">
        <f>+A138+1</f>
        <v>120</v>
      </c>
      <c r="B139" s="23" t="s">
        <v>116</v>
      </c>
      <c r="C139" s="36">
        <v>33</v>
      </c>
      <c r="D139" s="3" t="s">
        <v>23</v>
      </c>
      <c r="E139" s="26" t="s">
        <v>77</v>
      </c>
      <c r="F139" s="3" t="s">
        <v>171</v>
      </c>
      <c r="G139" s="26" t="s">
        <v>296</v>
      </c>
      <c r="H139" s="26" t="s">
        <v>296</v>
      </c>
      <c r="I139" s="10">
        <v>36000000</v>
      </c>
      <c r="J139" s="10">
        <v>36000000</v>
      </c>
      <c r="K139" s="24">
        <v>42471</v>
      </c>
      <c r="L139" s="24">
        <v>42489</v>
      </c>
      <c r="M139" s="24">
        <v>42495</v>
      </c>
      <c r="N139" s="43">
        <v>180</v>
      </c>
      <c r="O139" s="24">
        <v>42678</v>
      </c>
      <c r="P139" s="37" t="s">
        <v>323</v>
      </c>
      <c r="Q139" s="15" t="s">
        <v>385</v>
      </c>
      <c r="R139" s="15" t="s">
        <v>310</v>
      </c>
      <c r="S139" s="45" t="s">
        <v>196</v>
      </c>
      <c r="T139" s="79" t="s">
        <v>694</v>
      </c>
      <c r="U139" s="79" t="s">
        <v>211</v>
      </c>
      <c r="V139" s="41"/>
      <c r="W139" s="41"/>
      <c r="X139" s="41"/>
    </row>
    <row r="140" spans="1:25" s="42" customFormat="1" ht="66.75" customHeight="1" x14ac:dyDescent="0.2">
      <c r="A140" s="17">
        <f>+A139+1</f>
        <v>121</v>
      </c>
      <c r="B140" s="23" t="s">
        <v>116</v>
      </c>
      <c r="C140" s="36">
        <v>33</v>
      </c>
      <c r="D140" s="3" t="s">
        <v>23</v>
      </c>
      <c r="E140" s="43" t="s">
        <v>391</v>
      </c>
      <c r="F140" s="3" t="s">
        <v>392</v>
      </c>
      <c r="G140" s="3" t="s">
        <v>175</v>
      </c>
      <c r="H140" s="3" t="s">
        <v>56</v>
      </c>
      <c r="I140" s="10">
        <v>50100000</v>
      </c>
      <c r="J140" s="10"/>
      <c r="K140" s="24">
        <v>42540</v>
      </c>
      <c r="L140" s="24">
        <v>42571</v>
      </c>
      <c r="M140" s="24">
        <v>42576</v>
      </c>
      <c r="N140" s="52">
        <v>90</v>
      </c>
      <c r="O140" s="24">
        <f>+M140+N140</f>
        <v>42666</v>
      </c>
      <c r="P140" s="129" t="s">
        <v>188</v>
      </c>
      <c r="Q140" s="15" t="s">
        <v>393</v>
      </c>
      <c r="R140" s="12" t="s">
        <v>282</v>
      </c>
      <c r="S140" s="45" t="s">
        <v>196</v>
      </c>
      <c r="T140" s="79" t="s">
        <v>569</v>
      </c>
      <c r="U140" s="79" t="s">
        <v>570</v>
      </c>
      <c r="V140" s="41"/>
      <c r="W140" s="41"/>
      <c r="X140" s="41"/>
    </row>
    <row r="141" spans="1:25" s="42" customFormat="1" ht="80.25" customHeight="1" x14ac:dyDescent="0.2">
      <c r="A141" s="17"/>
      <c r="B141" s="3" t="s">
        <v>673</v>
      </c>
      <c r="C141" s="36">
        <v>33</v>
      </c>
      <c r="D141" s="3" t="s">
        <v>23</v>
      </c>
      <c r="E141" s="43" t="s">
        <v>391</v>
      </c>
      <c r="F141" s="3" t="s">
        <v>392</v>
      </c>
      <c r="G141" s="26" t="s">
        <v>64</v>
      </c>
      <c r="H141" s="3" t="s">
        <v>25</v>
      </c>
      <c r="I141" s="10">
        <f>204000000-22166666-23333333-24500000-22866666</f>
        <v>111133335</v>
      </c>
      <c r="J141" s="10"/>
      <c r="K141" s="24">
        <v>42521</v>
      </c>
      <c r="L141" s="24">
        <v>42551</v>
      </c>
      <c r="M141" s="24">
        <v>42555</v>
      </c>
      <c r="N141" s="52">
        <v>180</v>
      </c>
      <c r="O141" s="24">
        <f>+M141+N141</f>
        <v>42735</v>
      </c>
      <c r="P141" s="129"/>
      <c r="Q141" s="15" t="s">
        <v>402</v>
      </c>
      <c r="R141" s="12" t="s">
        <v>374</v>
      </c>
      <c r="S141" s="3" t="s">
        <v>530</v>
      </c>
      <c r="T141" s="79"/>
      <c r="U141" s="79"/>
      <c r="V141" s="41"/>
      <c r="W141" s="41"/>
      <c r="X141" s="41"/>
    </row>
    <row r="142" spans="1:25" s="42" customFormat="1" ht="80.25" customHeight="1" x14ac:dyDescent="0.2">
      <c r="A142" s="17">
        <v>122</v>
      </c>
      <c r="B142" s="3" t="s">
        <v>673</v>
      </c>
      <c r="C142" s="36">
        <v>33</v>
      </c>
      <c r="D142" s="3" t="s">
        <v>23</v>
      </c>
      <c r="E142" s="43" t="s">
        <v>391</v>
      </c>
      <c r="F142" s="3" t="s">
        <v>392</v>
      </c>
      <c r="G142" s="26" t="s">
        <v>64</v>
      </c>
      <c r="H142" s="3" t="s">
        <v>25</v>
      </c>
      <c r="I142" s="10">
        <v>24500000</v>
      </c>
      <c r="J142" s="10">
        <v>24500000</v>
      </c>
      <c r="K142" s="24">
        <v>42611</v>
      </c>
      <c r="L142" s="24">
        <v>42628</v>
      </c>
      <c r="M142" s="24">
        <v>42629</v>
      </c>
      <c r="N142" s="154">
        <v>105</v>
      </c>
      <c r="O142" s="24">
        <f>+M142+N142</f>
        <v>42734</v>
      </c>
      <c r="P142" s="26">
        <v>80121704</v>
      </c>
      <c r="Q142" s="15" t="s">
        <v>665</v>
      </c>
      <c r="R142" s="161" t="s">
        <v>533</v>
      </c>
      <c r="S142" s="3" t="s">
        <v>530</v>
      </c>
      <c r="T142" s="79" t="s">
        <v>767</v>
      </c>
      <c r="U142" s="79" t="s">
        <v>211</v>
      </c>
      <c r="V142" s="41"/>
      <c r="W142" s="41"/>
      <c r="X142" s="41"/>
    </row>
    <row r="143" spans="1:25" s="42" customFormat="1" ht="162" customHeight="1" x14ac:dyDescent="0.2">
      <c r="A143" s="17">
        <f>+A142+1</f>
        <v>123</v>
      </c>
      <c r="B143" s="3" t="s">
        <v>673</v>
      </c>
      <c r="C143" s="36">
        <v>33</v>
      </c>
      <c r="D143" s="3" t="s">
        <v>23</v>
      </c>
      <c r="E143" s="43" t="s">
        <v>391</v>
      </c>
      <c r="F143" s="3" t="s">
        <v>392</v>
      </c>
      <c r="G143" s="26" t="s">
        <v>64</v>
      </c>
      <c r="H143" s="3" t="s">
        <v>25</v>
      </c>
      <c r="I143" s="10">
        <v>22166666</v>
      </c>
      <c r="J143" s="10">
        <v>22166666</v>
      </c>
      <c r="K143" s="24">
        <v>42611</v>
      </c>
      <c r="L143" s="24">
        <v>42634</v>
      </c>
      <c r="M143" s="24">
        <v>42635</v>
      </c>
      <c r="N143" s="154">
        <v>95</v>
      </c>
      <c r="O143" s="24">
        <f>+M143+N143</f>
        <v>42730</v>
      </c>
      <c r="P143" s="169">
        <v>80101703</v>
      </c>
      <c r="Q143" s="15" t="s">
        <v>585</v>
      </c>
      <c r="R143" s="161" t="s">
        <v>531</v>
      </c>
      <c r="S143" s="3" t="s">
        <v>530</v>
      </c>
      <c r="T143" s="79" t="s">
        <v>768</v>
      </c>
      <c r="U143" s="79" t="s">
        <v>211</v>
      </c>
      <c r="V143" s="41"/>
      <c r="W143" s="41"/>
      <c r="X143" s="41"/>
    </row>
    <row r="144" spans="1:25" s="42" customFormat="1" ht="80.25" customHeight="1" x14ac:dyDescent="0.2">
      <c r="A144" s="17">
        <f t="shared" ref="A144:A158" si="5">+A143+1</f>
        <v>124</v>
      </c>
      <c r="B144" s="3" t="s">
        <v>673</v>
      </c>
      <c r="C144" s="36">
        <v>33</v>
      </c>
      <c r="D144" s="3" t="s">
        <v>23</v>
      </c>
      <c r="E144" s="43" t="s">
        <v>391</v>
      </c>
      <c r="F144" s="3" t="s">
        <v>392</v>
      </c>
      <c r="G144" s="26" t="s">
        <v>64</v>
      </c>
      <c r="H144" s="3" t="s">
        <v>25</v>
      </c>
      <c r="I144" s="10">
        <v>23333333</v>
      </c>
      <c r="J144" s="10">
        <v>23333333</v>
      </c>
      <c r="K144" s="24">
        <v>42611</v>
      </c>
      <c r="L144" s="24">
        <v>42633</v>
      </c>
      <c r="M144" s="24">
        <v>42634</v>
      </c>
      <c r="N144" s="154">
        <v>100</v>
      </c>
      <c r="O144" s="24">
        <f>+M144+N144</f>
        <v>42734</v>
      </c>
      <c r="P144" s="174">
        <v>80101703</v>
      </c>
      <c r="Q144" s="15" t="s">
        <v>586</v>
      </c>
      <c r="R144" s="161" t="s">
        <v>532</v>
      </c>
      <c r="S144" s="3" t="s">
        <v>530</v>
      </c>
      <c r="T144" s="79" t="s">
        <v>765</v>
      </c>
      <c r="U144" s="79" t="s">
        <v>211</v>
      </c>
      <c r="V144" s="41"/>
      <c r="W144" s="41"/>
      <c r="X144" s="41"/>
    </row>
    <row r="145" spans="1:24" s="42" customFormat="1" ht="173.25" customHeight="1" x14ac:dyDescent="0.2">
      <c r="A145" s="17">
        <f t="shared" si="5"/>
        <v>125</v>
      </c>
      <c r="B145" s="3" t="s">
        <v>616</v>
      </c>
      <c r="C145" s="36">
        <v>33</v>
      </c>
      <c r="D145" s="3" t="s">
        <v>23</v>
      </c>
      <c r="E145" s="26" t="s">
        <v>77</v>
      </c>
      <c r="F145" s="3" t="s">
        <v>171</v>
      </c>
      <c r="G145" s="26" t="s">
        <v>64</v>
      </c>
      <c r="H145" s="3" t="s">
        <v>25</v>
      </c>
      <c r="I145" s="10">
        <v>48000000</v>
      </c>
      <c r="J145" s="10">
        <v>48000000</v>
      </c>
      <c r="K145" s="24">
        <v>42506</v>
      </c>
      <c r="L145" s="24">
        <v>42513</v>
      </c>
      <c r="M145" s="24">
        <v>42514</v>
      </c>
      <c r="N145" s="52">
        <v>180</v>
      </c>
      <c r="O145" s="24">
        <v>42697</v>
      </c>
      <c r="P145" s="3" t="s">
        <v>344</v>
      </c>
      <c r="Q145" s="15" t="s">
        <v>384</v>
      </c>
      <c r="R145" s="12" t="s">
        <v>373</v>
      </c>
      <c r="S145" s="3" t="s">
        <v>345</v>
      </c>
      <c r="T145" s="79" t="s">
        <v>766</v>
      </c>
      <c r="U145" s="79" t="s">
        <v>211</v>
      </c>
      <c r="V145" s="53" t="s">
        <v>304</v>
      </c>
      <c r="W145" s="41"/>
      <c r="X145" s="41"/>
    </row>
    <row r="146" spans="1:24" s="42" customFormat="1" ht="285.75" customHeight="1" x14ac:dyDescent="0.2">
      <c r="A146" s="17">
        <f t="shared" si="5"/>
        <v>126</v>
      </c>
      <c r="B146" s="3" t="s">
        <v>616</v>
      </c>
      <c r="C146" s="36">
        <v>33</v>
      </c>
      <c r="D146" s="3" t="s">
        <v>23</v>
      </c>
      <c r="E146" s="26" t="s">
        <v>77</v>
      </c>
      <c r="F146" s="3" t="s">
        <v>171</v>
      </c>
      <c r="G146" s="26" t="s">
        <v>64</v>
      </c>
      <c r="H146" s="3" t="s">
        <v>25</v>
      </c>
      <c r="I146" s="10">
        <v>48000000</v>
      </c>
      <c r="J146" s="10">
        <v>48000000</v>
      </c>
      <c r="K146" s="24">
        <v>42506</v>
      </c>
      <c r="L146" s="24">
        <v>42513</v>
      </c>
      <c r="M146" s="24">
        <v>42514</v>
      </c>
      <c r="N146" s="52">
        <v>180</v>
      </c>
      <c r="O146" s="24">
        <v>42697</v>
      </c>
      <c r="P146" s="3" t="s">
        <v>344</v>
      </c>
      <c r="Q146" s="15" t="s">
        <v>384</v>
      </c>
      <c r="R146" s="12" t="s">
        <v>373</v>
      </c>
      <c r="S146" s="3" t="s">
        <v>345</v>
      </c>
      <c r="T146" s="79" t="s">
        <v>764</v>
      </c>
      <c r="U146" s="79" t="s">
        <v>211</v>
      </c>
      <c r="V146" s="53" t="s">
        <v>304</v>
      </c>
      <c r="W146" s="41"/>
      <c r="X146" s="41"/>
    </row>
    <row r="147" spans="1:24" s="39" customFormat="1" ht="266.25" customHeight="1" x14ac:dyDescent="0.2">
      <c r="A147" s="17">
        <f t="shared" si="5"/>
        <v>127</v>
      </c>
      <c r="B147" s="35" t="s">
        <v>236</v>
      </c>
      <c r="C147" s="73" t="s">
        <v>114</v>
      </c>
      <c r="D147" s="20" t="s">
        <v>84</v>
      </c>
      <c r="E147" s="74">
        <v>311020301</v>
      </c>
      <c r="F147" s="75" t="s">
        <v>207</v>
      </c>
      <c r="G147" s="15" t="s">
        <v>64</v>
      </c>
      <c r="H147" s="15" t="s">
        <v>25</v>
      </c>
      <c r="I147" s="9">
        <v>40000000</v>
      </c>
      <c r="J147" s="9">
        <v>40000000</v>
      </c>
      <c r="K147" s="24">
        <v>42387</v>
      </c>
      <c r="L147" s="24">
        <v>42401</v>
      </c>
      <c r="M147" s="24">
        <v>42402</v>
      </c>
      <c r="N147" s="17">
        <v>150</v>
      </c>
      <c r="O147" s="24">
        <v>42552</v>
      </c>
      <c r="P147" s="127" t="s">
        <v>423</v>
      </c>
      <c r="Q147" s="27" t="s">
        <v>206</v>
      </c>
      <c r="R147" s="28" t="s">
        <v>208</v>
      </c>
      <c r="S147" s="31" t="s">
        <v>209</v>
      </c>
      <c r="T147" s="79" t="s">
        <v>220</v>
      </c>
      <c r="U147" s="79" t="s">
        <v>211</v>
      </c>
      <c r="V147" s="53" t="s">
        <v>210</v>
      </c>
      <c r="W147" s="13"/>
      <c r="X147" s="13"/>
    </row>
    <row r="148" spans="1:24" s="39" customFormat="1" ht="105.75" customHeight="1" x14ac:dyDescent="0.2">
      <c r="A148" s="17">
        <f t="shared" si="5"/>
        <v>128</v>
      </c>
      <c r="B148" s="35" t="s">
        <v>221</v>
      </c>
      <c r="C148" s="73" t="s">
        <v>114</v>
      </c>
      <c r="D148" s="20" t="s">
        <v>84</v>
      </c>
      <c r="E148" s="74">
        <v>311020301</v>
      </c>
      <c r="F148" s="75" t="s">
        <v>207</v>
      </c>
      <c r="G148" s="15" t="s">
        <v>64</v>
      </c>
      <c r="H148" s="15" t="s">
        <v>25</v>
      </c>
      <c r="I148" s="130">
        <v>30000000</v>
      </c>
      <c r="J148" s="130">
        <v>30000000</v>
      </c>
      <c r="K148" s="24">
        <v>42397</v>
      </c>
      <c r="L148" s="24">
        <v>42402</v>
      </c>
      <c r="M148" s="24">
        <v>42405</v>
      </c>
      <c r="N148" s="131">
        <v>150</v>
      </c>
      <c r="O148" s="24">
        <v>42555</v>
      </c>
      <c r="P148" s="37" t="s">
        <v>422</v>
      </c>
      <c r="Q148" s="15" t="s">
        <v>213</v>
      </c>
      <c r="R148" s="28" t="s">
        <v>214</v>
      </c>
      <c r="S148" s="31" t="s">
        <v>212</v>
      </c>
      <c r="T148" s="79" t="s">
        <v>763</v>
      </c>
      <c r="U148" s="79" t="s">
        <v>211</v>
      </c>
      <c r="V148" s="53" t="s">
        <v>210</v>
      </c>
      <c r="W148" s="13"/>
      <c r="X148" s="13"/>
    </row>
    <row r="149" spans="1:24" s="39" customFormat="1" ht="104.25" customHeight="1" x14ac:dyDescent="0.2">
      <c r="A149" s="17">
        <f t="shared" si="5"/>
        <v>129</v>
      </c>
      <c r="B149" s="35" t="s">
        <v>215</v>
      </c>
      <c r="C149" s="73" t="s">
        <v>114</v>
      </c>
      <c r="D149" s="20" t="s">
        <v>84</v>
      </c>
      <c r="E149" s="74">
        <v>311020301</v>
      </c>
      <c r="F149" s="75" t="s">
        <v>207</v>
      </c>
      <c r="G149" s="15" t="s">
        <v>64</v>
      </c>
      <c r="H149" s="15" t="s">
        <v>25</v>
      </c>
      <c r="I149" s="5">
        <v>32000000</v>
      </c>
      <c r="J149" s="5">
        <v>32000000</v>
      </c>
      <c r="K149" s="24">
        <v>42398</v>
      </c>
      <c r="L149" s="24">
        <v>42417</v>
      </c>
      <c r="M149" s="24">
        <v>42418</v>
      </c>
      <c r="N149" s="17">
        <v>120</v>
      </c>
      <c r="O149" s="24">
        <v>42538</v>
      </c>
      <c r="P149" s="15" t="s">
        <v>244</v>
      </c>
      <c r="Q149" s="27" t="s">
        <v>243</v>
      </c>
      <c r="R149" s="76" t="s">
        <v>216</v>
      </c>
      <c r="S149" s="31" t="s">
        <v>224</v>
      </c>
      <c r="T149" s="79" t="s">
        <v>762</v>
      </c>
      <c r="U149" s="79" t="s">
        <v>211</v>
      </c>
      <c r="V149" s="13"/>
      <c r="W149" s="31" t="s">
        <v>233</v>
      </c>
      <c r="X149" s="13"/>
    </row>
    <row r="150" spans="1:24" s="39" customFormat="1" ht="104.25" customHeight="1" x14ac:dyDescent="0.2">
      <c r="A150" s="17">
        <f t="shared" si="5"/>
        <v>130</v>
      </c>
      <c r="B150" s="35" t="s">
        <v>215</v>
      </c>
      <c r="C150" s="73" t="s">
        <v>114</v>
      </c>
      <c r="D150" s="20" t="s">
        <v>84</v>
      </c>
      <c r="E150" s="74">
        <v>311020301</v>
      </c>
      <c r="F150" s="75" t="s">
        <v>207</v>
      </c>
      <c r="G150" s="15" t="s">
        <v>64</v>
      </c>
      <c r="H150" s="15" t="s">
        <v>25</v>
      </c>
      <c r="I150" s="5">
        <v>28000000</v>
      </c>
      <c r="J150" s="5"/>
      <c r="K150" s="24">
        <v>42583</v>
      </c>
      <c r="L150" s="24">
        <v>42594</v>
      </c>
      <c r="M150" s="24">
        <v>42598</v>
      </c>
      <c r="N150" s="17">
        <v>120</v>
      </c>
      <c r="O150" s="24">
        <f>+M150+N150</f>
        <v>42718</v>
      </c>
      <c r="P150" s="15">
        <v>85101702</v>
      </c>
      <c r="Q150" s="27" t="s">
        <v>517</v>
      </c>
      <c r="R150" s="76" t="s">
        <v>518</v>
      </c>
      <c r="S150" s="31" t="s">
        <v>519</v>
      </c>
      <c r="T150" s="79" t="s">
        <v>527</v>
      </c>
      <c r="U150" s="79" t="s">
        <v>480</v>
      </c>
      <c r="V150" s="13"/>
      <c r="W150" s="31"/>
      <c r="X150" s="13"/>
    </row>
    <row r="151" spans="1:24" s="39" customFormat="1" ht="104.25" customHeight="1" x14ac:dyDescent="0.2">
      <c r="A151" s="17">
        <f t="shared" si="5"/>
        <v>131</v>
      </c>
      <c r="B151" s="35" t="s">
        <v>215</v>
      </c>
      <c r="C151" s="73" t="s">
        <v>114</v>
      </c>
      <c r="D151" s="20" t="s">
        <v>84</v>
      </c>
      <c r="E151" s="74">
        <v>311020301</v>
      </c>
      <c r="F151" s="75" t="s">
        <v>207</v>
      </c>
      <c r="G151" s="15" t="s">
        <v>64</v>
      </c>
      <c r="H151" s="15" t="s">
        <v>25</v>
      </c>
      <c r="I151" s="5">
        <v>28000000</v>
      </c>
      <c r="J151" s="5">
        <v>28000000</v>
      </c>
      <c r="K151" s="24">
        <v>42583</v>
      </c>
      <c r="L151" s="24">
        <v>42620</v>
      </c>
      <c r="M151" s="24">
        <v>42620</v>
      </c>
      <c r="N151" s="17">
        <v>120</v>
      </c>
      <c r="O151" s="24">
        <v>42742</v>
      </c>
      <c r="P151" s="15">
        <v>85101707</v>
      </c>
      <c r="Q151" s="2" t="s">
        <v>660</v>
      </c>
      <c r="R151" s="76" t="s">
        <v>520</v>
      </c>
      <c r="S151" s="31" t="s">
        <v>519</v>
      </c>
      <c r="T151" s="79" t="s">
        <v>725</v>
      </c>
      <c r="U151" s="79" t="s">
        <v>211</v>
      </c>
      <c r="V151" s="13"/>
      <c r="W151" s="31"/>
      <c r="X151" s="13"/>
    </row>
    <row r="152" spans="1:24" s="39" customFormat="1" ht="169.5" customHeight="1" x14ac:dyDescent="0.2">
      <c r="A152" s="17">
        <f t="shared" si="5"/>
        <v>132</v>
      </c>
      <c r="B152" s="35" t="s">
        <v>381</v>
      </c>
      <c r="C152" s="73" t="s">
        <v>114</v>
      </c>
      <c r="D152" s="20" t="s">
        <v>84</v>
      </c>
      <c r="E152" s="74">
        <v>311020301</v>
      </c>
      <c r="F152" s="75" t="s">
        <v>207</v>
      </c>
      <c r="G152" s="15" t="s">
        <v>64</v>
      </c>
      <c r="H152" s="15" t="s">
        <v>25</v>
      </c>
      <c r="I152" s="5">
        <v>35000000</v>
      </c>
      <c r="J152" s="5">
        <v>35000000</v>
      </c>
      <c r="K152" s="24">
        <v>42542</v>
      </c>
      <c r="L152" s="24">
        <v>42573</v>
      </c>
      <c r="M152" s="24">
        <v>42578</v>
      </c>
      <c r="N152" s="17">
        <v>150</v>
      </c>
      <c r="O152" s="24">
        <v>42730</v>
      </c>
      <c r="P152" s="37" t="s">
        <v>422</v>
      </c>
      <c r="Q152" s="27" t="s">
        <v>420</v>
      </c>
      <c r="R152" s="27" t="s">
        <v>383</v>
      </c>
      <c r="S152" s="31" t="s">
        <v>421</v>
      </c>
      <c r="T152" s="79" t="s">
        <v>761</v>
      </c>
      <c r="U152" s="79" t="s">
        <v>211</v>
      </c>
      <c r="V152" s="53" t="s">
        <v>304</v>
      </c>
      <c r="W152" s="31" t="s">
        <v>210</v>
      </c>
      <c r="X152" s="13"/>
    </row>
    <row r="153" spans="1:24" s="39" customFormat="1" ht="169.5" customHeight="1" x14ac:dyDescent="0.2">
      <c r="A153" s="17">
        <f t="shared" si="5"/>
        <v>133</v>
      </c>
      <c r="B153" s="35" t="s">
        <v>381</v>
      </c>
      <c r="C153" s="73" t="s">
        <v>114</v>
      </c>
      <c r="D153" s="20" t="s">
        <v>84</v>
      </c>
      <c r="E153" s="74">
        <v>311020301</v>
      </c>
      <c r="F153" s="75" t="s">
        <v>207</v>
      </c>
      <c r="G153" s="15" t="s">
        <v>64</v>
      </c>
      <c r="H153" s="15" t="s">
        <v>25</v>
      </c>
      <c r="I153" s="5">
        <v>35000000</v>
      </c>
      <c r="J153" s="5">
        <v>35000000</v>
      </c>
      <c r="K153" s="24">
        <v>42542</v>
      </c>
      <c r="L153" s="24">
        <v>42577</v>
      </c>
      <c r="M153" s="24">
        <v>42579</v>
      </c>
      <c r="N153" s="17">
        <v>150</v>
      </c>
      <c r="O153" s="24">
        <v>42731</v>
      </c>
      <c r="P153" s="37" t="s">
        <v>422</v>
      </c>
      <c r="Q153" s="27" t="s">
        <v>382</v>
      </c>
      <c r="R153" s="27" t="s">
        <v>383</v>
      </c>
      <c r="S153" s="31" t="s">
        <v>421</v>
      </c>
      <c r="T153" s="79" t="s">
        <v>760</v>
      </c>
      <c r="U153" s="79" t="s">
        <v>211</v>
      </c>
      <c r="V153" s="53" t="s">
        <v>304</v>
      </c>
      <c r="W153" s="31" t="s">
        <v>210</v>
      </c>
      <c r="X153" s="13"/>
    </row>
    <row r="154" spans="1:24" s="39" customFormat="1" ht="169.5" customHeight="1" x14ac:dyDescent="0.2">
      <c r="A154" s="17">
        <f t="shared" si="5"/>
        <v>134</v>
      </c>
      <c r="B154" s="35" t="s">
        <v>381</v>
      </c>
      <c r="C154" s="73" t="s">
        <v>114</v>
      </c>
      <c r="D154" s="20" t="s">
        <v>84</v>
      </c>
      <c r="E154" s="74">
        <v>311020301</v>
      </c>
      <c r="F154" s="75" t="s">
        <v>207</v>
      </c>
      <c r="G154" s="15" t="s">
        <v>64</v>
      </c>
      <c r="H154" s="15" t="s">
        <v>25</v>
      </c>
      <c r="I154" s="5">
        <v>35000000</v>
      </c>
      <c r="J154" s="5">
        <v>35000000</v>
      </c>
      <c r="K154" s="24">
        <v>42542</v>
      </c>
      <c r="L154" s="24">
        <v>42577</v>
      </c>
      <c r="M154" s="24">
        <v>42580</v>
      </c>
      <c r="N154" s="17">
        <v>150</v>
      </c>
      <c r="O154" s="24">
        <v>42732</v>
      </c>
      <c r="P154" s="37" t="s">
        <v>422</v>
      </c>
      <c r="Q154" s="27" t="s">
        <v>382</v>
      </c>
      <c r="R154" s="27" t="s">
        <v>383</v>
      </c>
      <c r="S154" s="31" t="s">
        <v>421</v>
      </c>
      <c r="T154" s="79" t="s">
        <v>759</v>
      </c>
      <c r="U154" s="79" t="s">
        <v>211</v>
      </c>
      <c r="V154" s="53" t="s">
        <v>304</v>
      </c>
      <c r="W154" s="31" t="s">
        <v>210</v>
      </c>
      <c r="X154" s="13"/>
    </row>
    <row r="155" spans="1:24" s="39" customFormat="1" ht="169.5" customHeight="1" x14ac:dyDescent="0.2">
      <c r="A155" s="17">
        <f t="shared" si="5"/>
        <v>135</v>
      </c>
      <c r="B155" s="35" t="s">
        <v>381</v>
      </c>
      <c r="C155" s="73" t="s">
        <v>114</v>
      </c>
      <c r="D155" s="20" t="s">
        <v>84</v>
      </c>
      <c r="E155" s="74">
        <v>311020301</v>
      </c>
      <c r="F155" s="75" t="s">
        <v>207</v>
      </c>
      <c r="G155" s="15" t="s">
        <v>64</v>
      </c>
      <c r="H155" s="15" t="s">
        <v>25</v>
      </c>
      <c r="I155" s="5">
        <v>35000000</v>
      </c>
      <c r="J155" s="5">
        <v>35000000</v>
      </c>
      <c r="K155" s="24">
        <v>42542</v>
      </c>
      <c r="L155" s="24">
        <v>42578</v>
      </c>
      <c r="M155" s="24">
        <v>42586</v>
      </c>
      <c r="N155" s="17">
        <v>150</v>
      </c>
      <c r="O155" s="24">
        <v>42738</v>
      </c>
      <c r="P155" s="37" t="s">
        <v>422</v>
      </c>
      <c r="Q155" s="27" t="s">
        <v>420</v>
      </c>
      <c r="R155" s="27" t="s">
        <v>383</v>
      </c>
      <c r="S155" s="31" t="s">
        <v>421</v>
      </c>
      <c r="T155" s="79" t="s">
        <v>758</v>
      </c>
      <c r="U155" s="79" t="s">
        <v>211</v>
      </c>
      <c r="V155" s="53" t="s">
        <v>304</v>
      </c>
      <c r="W155" s="31" t="s">
        <v>210</v>
      </c>
      <c r="X155" s="13"/>
    </row>
    <row r="156" spans="1:24" s="39" customFormat="1" ht="169.5" customHeight="1" x14ac:dyDescent="0.2">
      <c r="A156" s="17">
        <f t="shared" si="5"/>
        <v>136</v>
      </c>
      <c r="B156" s="35" t="s">
        <v>381</v>
      </c>
      <c r="C156" s="73" t="s">
        <v>114</v>
      </c>
      <c r="D156" s="20" t="s">
        <v>84</v>
      </c>
      <c r="E156" s="74">
        <v>311020301</v>
      </c>
      <c r="F156" s="75" t="s">
        <v>207</v>
      </c>
      <c r="G156" s="15" t="s">
        <v>64</v>
      </c>
      <c r="H156" s="15" t="s">
        <v>25</v>
      </c>
      <c r="I156" s="5">
        <f>+J156</f>
        <v>34066667</v>
      </c>
      <c r="J156" s="5">
        <v>34066667</v>
      </c>
      <c r="K156" s="24">
        <v>42542</v>
      </c>
      <c r="L156" s="24">
        <v>42586</v>
      </c>
      <c r="M156" s="24">
        <v>42587</v>
      </c>
      <c r="N156" s="17">
        <v>146</v>
      </c>
      <c r="O156" s="24">
        <v>42734</v>
      </c>
      <c r="P156" s="37" t="s">
        <v>422</v>
      </c>
      <c r="Q156" s="27" t="s">
        <v>548</v>
      </c>
      <c r="R156" s="27" t="s">
        <v>383</v>
      </c>
      <c r="S156" s="31" t="s">
        <v>421</v>
      </c>
      <c r="T156" s="79" t="s">
        <v>757</v>
      </c>
      <c r="U156" s="79" t="s">
        <v>211</v>
      </c>
      <c r="V156" s="53" t="s">
        <v>304</v>
      </c>
      <c r="W156" s="31" t="s">
        <v>210</v>
      </c>
      <c r="X156" s="13"/>
    </row>
    <row r="157" spans="1:24" s="39" customFormat="1" ht="169.5" customHeight="1" x14ac:dyDescent="0.2">
      <c r="A157" s="17">
        <f t="shared" si="5"/>
        <v>137</v>
      </c>
      <c r="B157" s="35" t="s">
        <v>381</v>
      </c>
      <c r="C157" s="73" t="s">
        <v>114</v>
      </c>
      <c r="D157" s="20" t="s">
        <v>84</v>
      </c>
      <c r="E157" s="74">
        <v>311020301</v>
      </c>
      <c r="F157" s="75" t="s">
        <v>207</v>
      </c>
      <c r="G157" s="15" t="s">
        <v>64</v>
      </c>
      <c r="H157" s="15" t="s">
        <v>25</v>
      </c>
      <c r="I157" s="5">
        <f>+J157</f>
        <v>28000000</v>
      </c>
      <c r="J157" s="5">
        <v>28000000</v>
      </c>
      <c r="K157" s="24">
        <v>42542</v>
      </c>
      <c r="L157" s="24">
        <v>42591</v>
      </c>
      <c r="M157" s="24">
        <v>42592</v>
      </c>
      <c r="N157" s="17">
        <v>120</v>
      </c>
      <c r="O157" s="24">
        <v>42713</v>
      </c>
      <c r="P157" s="37" t="s">
        <v>552</v>
      </c>
      <c r="Q157" s="27" t="s">
        <v>548</v>
      </c>
      <c r="R157" s="27" t="s">
        <v>383</v>
      </c>
      <c r="S157" s="31" t="s">
        <v>421</v>
      </c>
      <c r="T157" s="79" t="s">
        <v>756</v>
      </c>
      <c r="U157" s="79" t="s">
        <v>211</v>
      </c>
      <c r="V157" s="53" t="s">
        <v>304</v>
      </c>
      <c r="W157" s="31" t="s">
        <v>210</v>
      </c>
      <c r="X157" s="13"/>
    </row>
    <row r="158" spans="1:24" s="42" customFormat="1" ht="169.5" customHeight="1" x14ac:dyDescent="0.2">
      <c r="A158" s="17">
        <f t="shared" si="5"/>
        <v>138</v>
      </c>
      <c r="B158" s="23" t="s">
        <v>116</v>
      </c>
      <c r="C158" s="36">
        <v>312</v>
      </c>
      <c r="D158" s="20" t="s">
        <v>178</v>
      </c>
      <c r="E158" s="26">
        <v>312020501</v>
      </c>
      <c r="F158" s="37" t="s">
        <v>67</v>
      </c>
      <c r="G158" s="15" t="s">
        <v>159</v>
      </c>
      <c r="H158" s="15" t="s">
        <v>56</v>
      </c>
      <c r="I158" s="5">
        <v>2000000</v>
      </c>
      <c r="J158" s="5"/>
      <c r="K158" s="24">
        <v>42577</v>
      </c>
      <c r="L158" s="24">
        <v>42601</v>
      </c>
      <c r="M158" s="24">
        <v>42606</v>
      </c>
      <c r="N158" s="17">
        <v>20</v>
      </c>
      <c r="O158" s="24">
        <f>+M158+N158</f>
        <v>42626</v>
      </c>
      <c r="P158" s="37">
        <v>80131802</v>
      </c>
      <c r="Q158" s="27" t="s">
        <v>654</v>
      </c>
      <c r="R158" s="27" t="s">
        <v>439</v>
      </c>
      <c r="S158" s="31" t="s">
        <v>196</v>
      </c>
      <c r="T158" s="79" t="s">
        <v>655</v>
      </c>
      <c r="U158" s="79" t="s">
        <v>380</v>
      </c>
      <c r="V158" s="53"/>
      <c r="W158" s="31"/>
      <c r="X158" s="41"/>
    </row>
    <row r="159" spans="1:24" s="39" customFormat="1" ht="84" customHeight="1" x14ac:dyDescent="0.2">
      <c r="A159" s="17"/>
      <c r="B159" s="35" t="s">
        <v>403</v>
      </c>
      <c r="C159" s="36">
        <v>33</v>
      </c>
      <c r="D159" s="3" t="s">
        <v>23</v>
      </c>
      <c r="E159" s="43" t="s">
        <v>391</v>
      </c>
      <c r="F159" s="37" t="s">
        <v>392</v>
      </c>
      <c r="G159" s="15" t="s">
        <v>64</v>
      </c>
      <c r="H159" s="15" t="s">
        <v>25</v>
      </c>
      <c r="I159" s="5">
        <f>30000000+11000000-36000000-4524000</f>
        <v>476000</v>
      </c>
      <c r="K159" s="24">
        <v>42597</v>
      </c>
      <c r="L159" s="24">
        <v>42628</v>
      </c>
      <c r="M159" s="24">
        <v>42633</v>
      </c>
      <c r="N159" s="17">
        <v>120</v>
      </c>
      <c r="O159" s="24">
        <f>+M159+N159</f>
        <v>42753</v>
      </c>
      <c r="P159" s="37" t="s">
        <v>574</v>
      </c>
      <c r="Q159" s="15" t="s">
        <v>483</v>
      </c>
      <c r="R159" s="27" t="s">
        <v>425</v>
      </c>
      <c r="S159" s="29" t="s">
        <v>225</v>
      </c>
      <c r="T159" s="79" t="s">
        <v>573</v>
      </c>
      <c r="U159" s="79"/>
      <c r="V159" s="13"/>
      <c r="W159" s="31"/>
      <c r="X159" s="13"/>
    </row>
    <row r="160" spans="1:24" s="39" customFormat="1" ht="84" customHeight="1" x14ac:dyDescent="0.2">
      <c r="A160" s="17">
        <f>+A158+1</f>
        <v>139</v>
      </c>
      <c r="B160" s="35" t="s">
        <v>403</v>
      </c>
      <c r="C160" s="36">
        <v>33</v>
      </c>
      <c r="D160" s="3" t="s">
        <v>23</v>
      </c>
      <c r="E160" s="43" t="s">
        <v>391</v>
      </c>
      <c r="F160" s="37" t="s">
        <v>392</v>
      </c>
      <c r="G160" s="15" t="s">
        <v>481</v>
      </c>
      <c r="H160" s="15" t="s">
        <v>482</v>
      </c>
      <c r="I160" s="5">
        <v>4524000</v>
      </c>
      <c r="J160" s="5">
        <v>4524000</v>
      </c>
      <c r="K160" s="24">
        <v>42597</v>
      </c>
      <c r="L160" s="24">
        <v>42602</v>
      </c>
      <c r="M160" s="24">
        <v>42633</v>
      </c>
      <c r="N160" s="17">
        <v>120</v>
      </c>
      <c r="O160" s="24">
        <f>+M160+N160</f>
        <v>42753</v>
      </c>
      <c r="P160" s="37" t="s">
        <v>574</v>
      </c>
      <c r="Q160" s="15" t="s">
        <v>571</v>
      </c>
      <c r="R160" s="27" t="s">
        <v>425</v>
      </c>
      <c r="S160" s="29" t="s">
        <v>225</v>
      </c>
      <c r="T160" s="79" t="s">
        <v>755</v>
      </c>
      <c r="U160" s="79" t="s">
        <v>572</v>
      </c>
      <c r="V160" s="13"/>
      <c r="W160" s="31"/>
      <c r="X160" s="13"/>
    </row>
    <row r="161" spans="1:24" s="39" customFormat="1" ht="63.75" customHeight="1" x14ac:dyDescent="0.2">
      <c r="A161" s="17">
        <f>+A160+1</f>
        <v>140</v>
      </c>
      <c r="B161" s="35" t="s">
        <v>403</v>
      </c>
      <c r="C161" s="36">
        <v>33</v>
      </c>
      <c r="D161" s="3" t="s">
        <v>23</v>
      </c>
      <c r="E161" s="43" t="s">
        <v>391</v>
      </c>
      <c r="F161" s="37" t="s">
        <v>392</v>
      </c>
      <c r="G161" s="15" t="s">
        <v>64</v>
      </c>
      <c r="H161" s="15" t="s">
        <v>25</v>
      </c>
      <c r="I161" s="5">
        <v>36000000</v>
      </c>
      <c r="J161" s="5">
        <v>36000000</v>
      </c>
      <c r="K161" s="24">
        <v>42590</v>
      </c>
      <c r="L161" s="24">
        <v>42592</v>
      </c>
      <c r="M161" s="24">
        <v>42594</v>
      </c>
      <c r="N161" s="17">
        <v>120</v>
      </c>
      <c r="O161" s="24">
        <v>42715</v>
      </c>
      <c r="P161" s="37" t="s">
        <v>553</v>
      </c>
      <c r="Q161" s="15" t="s">
        <v>470</v>
      </c>
      <c r="R161" s="27" t="s">
        <v>425</v>
      </c>
      <c r="S161" s="29" t="s">
        <v>225</v>
      </c>
      <c r="T161" s="79" t="s">
        <v>754</v>
      </c>
      <c r="U161" s="79" t="s">
        <v>211</v>
      </c>
      <c r="V161" s="13"/>
      <c r="W161" s="31"/>
      <c r="X161" s="13"/>
    </row>
    <row r="162" spans="1:24" s="39" customFormat="1" ht="63.75" customHeight="1" x14ac:dyDescent="0.2">
      <c r="A162" s="17">
        <f>+A161+1</f>
        <v>141</v>
      </c>
      <c r="B162" s="35" t="s">
        <v>403</v>
      </c>
      <c r="C162" s="73" t="s">
        <v>114</v>
      </c>
      <c r="D162" s="20" t="s">
        <v>84</v>
      </c>
      <c r="E162" s="74">
        <v>311020301</v>
      </c>
      <c r="F162" s="75" t="s">
        <v>207</v>
      </c>
      <c r="G162" s="15" t="s">
        <v>64</v>
      </c>
      <c r="H162" s="15" t="s">
        <v>25</v>
      </c>
      <c r="I162" s="5">
        <v>21000000</v>
      </c>
      <c r="J162" s="5">
        <v>21000000</v>
      </c>
      <c r="K162" s="24">
        <v>42590</v>
      </c>
      <c r="L162" s="24">
        <v>42636</v>
      </c>
      <c r="M162" s="24">
        <v>42643</v>
      </c>
      <c r="N162" s="17">
        <v>90</v>
      </c>
      <c r="O162" s="24">
        <f>+M162+N162</f>
        <v>42733</v>
      </c>
      <c r="P162" s="169" t="s">
        <v>676</v>
      </c>
      <c r="Q162" s="15" t="s">
        <v>515</v>
      </c>
      <c r="R162" s="27" t="s">
        <v>516</v>
      </c>
      <c r="S162" s="29" t="s">
        <v>225</v>
      </c>
      <c r="T162" s="79" t="s">
        <v>724</v>
      </c>
      <c r="U162" s="79" t="s">
        <v>211</v>
      </c>
      <c r="V162" s="13"/>
      <c r="W162" s="31"/>
      <c r="X162" s="13"/>
    </row>
    <row r="163" spans="1:24" s="39" customFormat="1" ht="86.25" customHeight="1" x14ac:dyDescent="0.2">
      <c r="A163" s="17"/>
      <c r="B163" s="35" t="s">
        <v>381</v>
      </c>
      <c r="C163" s="36">
        <v>33</v>
      </c>
      <c r="D163" s="3" t="s">
        <v>23</v>
      </c>
      <c r="E163" s="43" t="s">
        <v>391</v>
      </c>
      <c r="F163" s="3" t="s">
        <v>392</v>
      </c>
      <c r="G163" s="15" t="s">
        <v>64</v>
      </c>
      <c r="H163" s="15" t="s">
        <v>25</v>
      </c>
      <c r="I163" s="5">
        <f>312000000-16000000-16000000-28000000-21000000-36000000-36000000-31500000</f>
        <v>127500000</v>
      </c>
      <c r="J163" s="5"/>
      <c r="K163" s="24">
        <v>42577</v>
      </c>
      <c r="L163" s="24">
        <v>42608</v>
      </c>
      <c r="M163" s="24">
        <v>42614</v>
      </c>
      <c r="N163" s="17">
        <v>120</v>
      </c>
      <c r="O163" s="24" t="s">
        <v>460</v>
      </c>
      <c r="P163" s="37" t="s">
        <v>422</v>
      </c>
      <c r="Q163" s="15" t="s">
        <v>528</v>
      </c>
      <c r="R163" s="27" t="s">
        <v>427</v>
      </c>
      <c r="S163" s="31" t="s">
        <v>421</v>
      </c>
      <c r="T163" s="79" t="s">
        <v>529</v>
      </c>
      <c r="U163" s="79"/>
      <c r="V163" s="13"/>
      <c r="W163" s="31"/>
      <c r="X163" s="13"/>
    </row>
    <row r="164" spans="1:24" s="39" customFormat="1" ht="114" customHeight="1" x14ac:dyDescent="0.2">
      <c r="A164" s="17">
        <v>141</v>
      </c>
      <c r="B164" s="35" t="s">
        <v>381</v>
      </c>
      <c r="C164" s="36">
        <v>33</v>
      </c>
      <c r="D164" s="3" t="s">
        <v>23</v>
      </c>
      <c r="E164" s="43" t="s">
        <v>391</v>
      </c>
      <c r="F164" s="3" t="s">
        <v>392</v>
      </c>
      <c r="G164" s="15" t="s">
        <v>64</v>
      </c>
      <c r="H164" s="15" t="s">
        <v>25</v>
      </c>
      <c r="I164" s="5">
        <v>16000000</v>
      </c>
      <c r="J164" s="5">
        <v>16000000</v>
      </c>
      <c r="K164" s="24">
        <v>42577</v>
      </c>
      <c r="L164" s="24">
        <v>42613</v>
      </c>
      <c r="M164" s="24">
        <v>42614</v>
      </c>
      <c r="N164" s="17">
        <v>120</v>
      </c>
      <c r="O164" s="24">
        <v>42734</v>
      </c>
      <c r="P164" s="37" t="s">
        <v>422</v>
      </c>
      <c r="Q164" s="15" t="s">
        <v>426</v>
      </c>
      <c r="R164" s="27" t="s">
        <v>427</v>
      </c>
      <c r="S164" s="31" t="s">
        <v>421</v>
      </c>
      <c r="T164" s="79" t="s">
        <v>695</v>
      </c>
      <c r="U164" s="79" t="s">
        <v>211</v>
      </c>
      <c r="V164" s="13"/>
      <c r="W164" s="31"/>
      <c r="X164" s="13"/>
    </row>
    <row r="165" spans="1:24" s="39" customFormat="1" ht="112.5" customHeight="1" x14ac:dyDescent="0.2">
      <c r="A165" s="17">
        <f>+A164+1</f>
        <v>142</v>
      </c>
      <c r="B165" s="35" t="s">
        <v>381</v>
      </c>
      <c r="C165" s="36">
        <v>33</v>
      </c>
      <c r="D165" s="3" t="s">
        <v>23</v>
      </c>
      <c r="E165" s="43" t="s">
        <v>391</v>
      </c>
      <c r="F165" s="3" t="s">
        <v>392</v>
      </c>
      <c r="G165" s="15" t="s">
        <v>64</v>
      </c>
      <c r="H165" s="15" t="s">
        <v>25</v>
      </c>
      <c r="I165" s="5">
        <v>16000000</v>
      </c>
      <c r="J165" s="5">
        <v>16000000</v>
      </c>
      <c r="K165" s="24">
        <v>42577</v>
      </c>
      <c r="L165" s="24">
        <v>42615</v>
      </c>
      <c r="M165" s="24">
        <v>42619</v>
      </c>
      <c r="N165" s="17">
        <v>120</v>
      </c>
      <c r="O165" s="24">
        <v>42740</v>
      </c>
      <c r="P165" s="37" t="s">
        <v>422</v>
      </c>
      <c r="Q165" s="15" t="s">
        <v>426</v>
      </c>
      <c r="R165" s="27" t="s">
        <v>427</v>
      </c>
      <c r="S165" s="31" t="s">
        <v>421</v>
      </c>
      <c r="T165" s="79" t="s">
        <v>722</v>
      </c>
      <c r="U165" s="79" t="s">
        <v>211</v>
      </c>
      <c r="V165" s="13"/>
      <c r="W165" s="31"/>
      <c r="X165" s="13"/>
    </row>
    <row r="166" spans="1:24" s="39" customFormat="1" ht="190.5" customHeight="1" x14ac:dyDescent="0.2">
      <c r="A166" s="17">
        <f t="shared" ref="A166:A189" si="6">+A165+1</f>
        <v>143</v>
      </c>
      <c r="B166" s="35" t="s">
        <v>381</v>
      </c>
      <c r="C166" s="36">
        <v>33</v>
      </c>
      <c r="D166" s="3" t="s">
        <v>23</v>
      </c>
      <c r="E166" s="43" t="s">
        <v>391</v>
      </c>
      <c r="F166" s="3" t="s">
        <v>392</v>
      </c>
      <c r="G166" s="15" t="s">
        <v>64</v>
      </c>
      <c r="H166" s="15" t="s">
        <v>25</v>
      </c>
      <c r="I166" s="5">
        <v>28000000</v>
      </c>
      <c r="J166" s="5">
        <v>28000000</v>
      </c>
      <c r="K166" s="24">
        <v>42577</v>
      </c>
      <c r="L166" s="24">
        <v>42615</v>
      </c>
      <c r="M166" s="24">
        <v>42618</v>
      </c>
      <c r="N166" s="17">
        <v>120</v>
      </c>
      <c r="O166" s="24">
        <v>42739</v>
      </c>
      <c r="P166" s="37" t="s">
        <v>422</v>
      </c>
      <c r="Q166" s="15" t="s">
        <v>426</v>
      </c>
      <c r="R166" s="27" t="s">
        <v>427</v>
      </c>
      <c r="S166" s="31" t="s">
        <v>421</v>
      </c>
      <c r="T166" s="79" t="s">
        <v>723</v>
      </c>
      <c r="U166" s="79" t="s">
        <v>211</v>
      </c>
      <c r="V166" s="13"/>
      <c r="W166" s="31"/>
      <c r="X166" s="13"/>
    </row>
    <row r="167" spans="1:24" s="39" customFormat="1" ht="106.5" customHeight="1" x14ac:dyDescent="0.2">
      <c r="A167" s="17">
        <f t="shared" si="6"/>
        <v>144</v>
      </c>
      <c r="B167" s="35" t="s">
        <v>381</v>
      </c>
      <c r="C167" s="36">
        <v>33</v>
      </c>
      <c r="D167" s="3" t="s">
        <v>23</v>
      </c>
      <c r="E167" s="43" t="s">
        <v>391</v>
      </c>
      <c r="F167" s="3" t="s">
        <v>392</v>
      </c>
      <c r="G167" s="15" t="s">
        <v>64</v>
      </c>
      <c r="H167" s="15" t="s">
        <v>25</v>
      </c>
      <c r="I167" s="5">
        <v>21000000</v>
      </c>
      <c r="J167" s="5">
        <v>21000000</v>
      </c>
      <c r="K167" s="24">
        <v>42577</v>
      </c>
      <c r="L167" s="24">
        <v>42632</v>
      </c>
      <c r="M167" s="24">
        <v>42633</v>
      </c>
      <c r="N167" s="17">
        <v>90</v>
      </c>
      <c r="O167" s="24">
        <f>+M167+N167</f>
        <v>42723</v>
      </c>
      <c r="P167" s="37" t="s">
        <v>422</v>
      </c>
      <c r="Q167" s="15" t="s">
        <v>426</v>
      </c>
      <c r="R167" s="27" t="s">
        <v>427</v>
      </c>
      <c r="S167" s="31" t="s">
        <v>421</v>
      </c>
      <c r="T167" s="79" t="s">
        <v>729</v>
      </c>
      <c r="U167" s="79" t="s">
        <v>211</v>
      </c>
      <c r="V167" s="13"/>
      <c r="W167" s="31"/>
      <c r="X167" s="13"/>
    </row>
    <row r="168" spans="1:24" s="39" customFormat="1" ht="119.25" customHeight="1" x14ac:dyDescent="0.2">
      <c r="A168" s="17">
        <f t="shared" si="6"/>
        <v>145</v>
      </c>
      <c r="B168" s="35" t="s">
        <v>381</v>
      </c>
      <c r="C168" s="36">
        <v>33</v>
      </c>
      <c r="D168" s="3" t="s">
        <v>23</v>
      </c>
      <c r="E168" s="43" t="s">
        <v>391</v>
      </c>
      <c r="F168" s="3" t="s">
        <v>392</v>
      </c>
      <c r="G168" s="15" t="s">
        <v>64</v>
      </c>
      <c r="H168" s="15" t="s">
        <v>25</v>
      </c>
      <c r="I168" s="5">
        <v>36000000</v>
      </c>
      <c r="J168" s="5">
        <v>36000000</v>
      </c>
      <c r="K168" s="24">
        <v>42577</v>
      </c>
      <c r="L168" s="24">
        <v>42612</v>
      </c>
      <c r="M168" s="24">
        <v>42614</v>
      </c>
      <c r="N168" s="17">
        <v>120</v>
      </c>
      <c r="O168" s="24" t="s">
        <v>460</v>
      </c>
      <c r="P168" s="37" t="s">
        <v>422</v>
      </c>
      <c r="Q168" s="15" t="s">
        <v>426</v>
      </c>
      <c r="R168" s="27" t="s">
        <v>427</v>
      </c>
      <c r="S168" s="31" t="s">
        <v>421</v>
      </c>
      <c r="T168" s="79" t="s">
        <v>738</v>
      </c>
      <c r="U168" s="79" t="s">
        <v>211</v>
      </c>
      <c r="V168" s="13"/>
      <c r="W168" s="31"/>
      <c r="X168" s="13"/>
    </row>
    <row r="169" spans="1:24" s="39" customFormat="1" ht="111" customHeight="1" x14ac:dyDescent="0.2">
      <c r="A169" s="17">
        <f t="shared" si="6"/>
        <v>146</v>
      </c>
      <c r="B169" s="35" t="s">
        <v>381</v>
      </c>
      <c r="C169" s="36">
        <v>33</v>
      </c>
      <c r="D169" s="3" t="s">
        <v>23</v>
      </c>
      <c r="E169" s="43" t="s">
        <v>391</v>
      </c>
      <c r="F169" s="3" t="s">
        <v>392</v>
      </c>
      <c r="G169" s="15" t="s">
        <v>64</v>
      </c>
      <c r="H169" s="15" t="s">
        <v>25</v>
      </c>
      <c r="I169" s="5">
        <v>36000000</v>
      </c>
      <c r="J169" s="5">
        <v>36000000</v>
      </c>
      <c r="K169" s="24">
        <v>42577</v>
      </c>
      <c r="L169" s="24">
        <v>42612</v>
      </c>
      <c r="M169" s="24">
        <v>42614</v>
      </c>
      <c r="N169" s="17">
        <v>120</v>
      </c>
      <c r="O169" s="24">
        <v>42734</v>
      </c>
      <c r="P169" s="37" t="s">
        <v>422</v>
      </c>
      <c r="Q169" s="15" t="s">
        <v>426</v>
      </c>
      <c r="R169" s="27" t="s">
        <v>427</v>
      </c>
      <c r="S169" s="31" t="s">
        <v>421</v>
      </c>
      <c r="T169" s="79" t="s">
        <v>739</v>
      </c>
      <c r="U169" s="79" t="s">
        <v>211</v>
      </c>
      <c r="V169" s="13"/>
      <c r="W169" s="31"/>
      <c r="X169" s="13"/>
    </row>
    <row r="170" spans="1:24" s="39" customFormat="1" ht="103.5" customHeight="1" x14ac:dyDescent="0.2">
      <c r="A170" s="17">
        <f t="shared" si="6"/>
        <v>147</v>
      </c>
      <c r="B170" s="35" t="s">
        <v>381</v>
      </c>
      <c r="C170" s="36">
        <v>33</v>
      </c>
      <c r="D170" s="3" t="s">
        <v>23</v>
      </c>
      <c r="E170" s="43" t="s">
        <v>391</v>
      </c>
      <c r="F170" s="3" t="s">
        <v>392</v>
      </c>
      <c r="G170" s="15" t="s">
        <v>64</v>
      </c>
      <c r="H170" s="15" t="s">
        <v>25</v>
      </c>
      <c r="I170" s="5">
        <v>31500000</v>
      </c>
      <c r="J170" s="5">
        <v>31500000</v>
      </c>
      <c r="K170" s="24">
        <v>42577</v>
      </c>
      <c r="L170" s="24">
        <v>42627</v>
      </c>
      <c r="M170" s="24">
        <v>42628</v>
      </c>
      <c r="N170" s="17">
        <v>105</v>
      </c>
      <c r="O170" s="24">
        <v>42734</v>
      </c>
      <c r="P170" s="37" t="s">
        <v>422</v>
      </c>
      <c r="Q170" s="15" t="s">
        <v>426</v>
      </c>
      <c r="R170" s="27" t="s">
        <v>427</v>
      </c>
      <c r="S170" s="31" t="s">
        <v>421</v>
      </c>
      <c r="T170" s="79" t="s">
        <v>727</v>
      </c>
      <c r="U170" s="79" t="s">
        <v>211</v>
      </c>
      <c r="V170" s="13"/>
      <c r="W170" s="31"/>
      <c r="X170" s="13"/>
    </row>
    <row r="171" spans="1:24" s="39" customFormat="1" ht="103.5" customHeight="1" x14ac:dyDescent="0.2">
      <c r="A171" s="17">
        <f t="shared" si="6"/>
        <v>148</v>
      </c>
      <c r="B171" s="35" t="s">
        <v>113</v>
      </c>
      <c r="C171" s="73" t="s">
        <v>114</v>
      </c>
      <c r="D171" s="20" t="s">
        <v>84</v>
      </c>
      <c r="E171" s="43">
        <v>311020301</v>
      </c>
      <c r="F171" s="22" t="s">
        <v>63</v>
      </c>
      <c r="G171" s="15" t="s">
        <v>64</v>
      </c>
      <c r="H171" s="3" t="s">
        <v>176</v>
      </c>
      <c r="I171" s="5">
        <v>32000000</v>
      </c>
      <c r="J171" s="5">
        <v>32000000</v>
      </c>
      <c r="K171" s="24">
        <v>42579</v>
      </c>
      <c r="L171" s="24">
        <v>42587</v>
      </c>
      <c r="M171" s="24">
        <v>42591</v>
      </c>
      <c r="N171" s="17">
        <v>120</v>
      </c>
      <c r="O171" s="24">
        <v>42712</v>
      </c>
      <c r="P171" s="37" t="s">
        <v>549</v>
      </c>
      <c r="Q171" s="15" t="s">
        <v>273</v>
      </c>
      <c r="R171" s="27" t="s">
        <v>428</v>
      </c>
      <c r="S171" s="31" t="s">
        <v>429</v>
      </c>
      <c r="T171" s="79" t="s">
        <v>753</v>
      </c>
      <c r="U171" s="79" t="s">
        <v>211</v>
      </c>
      <c r="V171" s="13"/>
      <c r="W171" s="31"/>
      <c r="X171" s="13"/>
    </row>
    <row r="172" spans="1:24" s="39" customFormat="1" ht="103.5" customHeight="1" x14ac:dyDescent="0.2">
      <c r="A172" s="17">
        <f t="shared" si="6"/>
        <v>149</v>
      </c>
      <c r="B172" s="35" t="s">
        <v>236</v>
      </c>
      <c r="C172" s="73" t="s">
        <v>114</v>
      </c>
      <c r="D172" s="20" t="s">
        <v>84</v>
      </c>
      <c r="E172" s="43">
        <v>311020301</v>
      </c>
      <c r="F172" s="22" t="s">
        <v>63</v>
      </c>
      <c r="G172" s="15" t="s">
        <v>64</v>
      </c>
      <c r="H172" s="3" t="s">
        <v>176</v>
      </c>
      <c r="I172" s="5">
        <f>+J172</f>
        <v>32000000</v>
      </c>
      <c r="J172" s="5">
        <v>32000000</v>
      </c>
      <c r="K172" s="24">
        <v>42213</v>
      </c>
      <c r="L172" s="24">
        <v>42587</v>
      </c>
      <c r="M172" s="24">
        <v>42590</v>
      </c>
      <c r="N172" s="17">
        <v>120</v>
      </c>
      <c r="O172" s="24">
        <v>42711</v>
      </c>
      <c r="P172" s="37" t="s">
        <v>549</v>
      </c>
      <c r="Q172" s="15" t="s">
        <v>445</v>
      </c>
      <c r="R172" s="27" t="s">
        <v>446</v>
      </c>
      <c r="S172" s="31" t="s">
        <v>209</v>
      </c>
      <c r="T172" s="79" t="s">
        <v>752</v>
      </c>
      <c r="U172" s="79" t="s">
        <v>211</v>
      </c>
      <c r="V172" s="13"/>
      <c r="W172" s="31"/>
      <c r="X172" s="13"/>
    </row>
    <row r="173" spans="1:24" s="39" customFormat="1" ht="103.5" customHeight="1" x14ac:dyDescent="0.2">
      <c r="A173" s="17">
        <f t="shared" si="6"/>
        <v>150</v>
      </c>
      <c r="B173" s="35" t="s">
        <v>236</v>
      </c>
      <c r="C173" s="73" t="s">
        <v>114</v>
      </c>
      <c r="D173" s="20" t="s">
        <v>84</v>
      </c>
      <c r="E173" s="43">
        <v>311020301</v>
      </c>
      <c r="F173" s="22" t="s">
        <v>63</v>
      </c>
      <c r="G173" s="15" t="s">
        <v>64</v>
      </c>
      <c r="H173" s="3" t="s">
        <v>176</v>
      </c>
      <c r="I173" s="5">
        <v>28000000</v>
      </c>
      <c r="J173" s="5"/>
      <c r="K173" s="24">
        <v>42587</v>
      </c>
      <c r="L173" s="24">
        <f>+K173+30</f>
        <v>42617</v>
      </c>
      <c r="M173" s="24">
        <f>+L173+5</f>
        <v>42622</v>
      </c>
      <c r="N173" s="17">
        <v>120</v>
      </c>
      <c r="O173" s="24">
        <f>+M173+N173</f>
        <v>42742</v>
      </c>
      <c r="P173" s="37" t="s">
        <v>444</v>
      </c>
      <c r="Q173" s="15" t="s">
        <v>523</v>
      </c>
      <c r="R173" s="27" t="s">
        <v>524</v>
      </c>
      <c r="S173" s="31"/>
      <c r="T173" s="79" t="s">
        <v>534</v>
      </c>
      <c r="U173" s="79" t="s">
        <v>480</v>
      </c>
      <c r="V173" s="13"/>
      <c r="W173" s="31"/>
      <c r="X173" s="13"/>
    </row>
    <row r="174" spans="1:24" s="39" customFormat="1" ht="80.25" customHeight="1" x14ac:dyDescent="0.2">
      <c r="A174" s="17">
        <f t="shared" si="6"/>
        <v>151</v>
      </c>
      <c r="B174" s="77" t="s">
        <v>83</v>
      </c>
      <c r="C174" s="73" t="s">
        <v>114</v>
      </c>
      <c r="D174" s="20" t="s">
        <v>84</v>
      </c>
      <c r="E174" s="43">
        <v>311020301</v>
      </c>
      <c r="F174" s="22" t="s">
        <v>63</v>
      </c>
      <c r="G174" s="15" t="s">
        <v>64</v>
      </c>
      <c r="H174" s="3" t="s">
        <v>176</v>
      </c>
      <c r="I174" s="5">
        <v>19932483</v>
      </c>
      <c r="J174" s="5">
        <v>19932483</v>
      </c>
      <c r="K174" s="24">
        <v>42579</v>
      </c>
      <c r="L174" s="24">
        <v>42634</v>
      </c>
      <c r="M174" s="24">
        <v>42639</v>
      </c>
      <c r="N174" s="133">
        <v>90</v>
      </c>
      <c r="O174" s="24">
        <f>+M174+N174</f>
        <v>42729</v>
      </c>
      <c r="P174" s="37" t="s">
        <v>730</v>
      </c>
      <c r="Q174" s="15" t="s">
        <v>588</v>
      </c>
      <c r="R174" s="27" t="s">
        <v>448</v>
      </c>
      <c r="S174" s="31" t="s">
        <v>449</v>
      </c>
      <c r="T174" s="79" t="s">
        <v>740</v>
      </c>
      <c r="U174" s="79" t="s">
        <v>211</v>
      </c>
      <c r="V174" s="13"/>
      <c r="W174" s="31"/>
      <c r="X174" s="13"/>
    </row>
    <row r="175" spans="1:24" s="39" customFormat="1" ht="80.25" customHeight="1" x14ac:dyDescent="0.2">
      <c r="A175" s="17">
        <f t="shared" si="6"/>
        <v>152</v>
      </c>
      <c r="B175" s="77" t="s">
        <v>83</v>
      </c>
      <c r="C175" s="73" t="s">
        <v>114</v>
      </c>
      <c r="D175" s="20" t="s">
        <v>84</v>
      </c>
      <c r="E175" s="43">
        <v>311020301</v>
      </c>
      <c r="F175" s="22" t="s">
        <v>63</v>
      </c>
      <c r="G175" s="15" t="s">
        <v>64</v>
      </c>
      <c r="H175" s="3" t="s">
        <v>176</v>
      </c>
      <c r="I175" s="5">
        <v>48658310</v>
      </c>
      <c r="J175" s="5">
        <v>48658310</v>
      </c>
      <c r="K175" s="24">
        <v>42627</v>
      </c>
      <c r="L175" s="24">
        <v>42636</v>
      </c>
      <c r="M175" s="24">
        <v>42639</v>
      </c>
      <c r="N175" s="133">
        <v>100</v>
      </c>
      <c r="O175" s="24">
        <f>+M175+N175</f>
        <v>42739</v>
      </c>
      <c r="P175" s="26">
        <v>80101505</v>
      </c>
      <c r="Q175" s="15" t="s">
        <v>610</v>
      </c>
      <c r="R175" s="27" t="s">
        <v>611</v>
      </c>
      <c r="S175" s="31" t="s">
        <v>449</v>
      </c>
      <c r="T175" s="79" t="s">
        <v>741</v>
      </c>
      <c r="U175" s="79" t="s">
        <v>211</v>
      </c>
      <c r="V175" s="13"/>
      <c r="W175" s="31"/>
      <c r="X175" s="13"/>
    </row>
    <row r="176" spans="1:24" s="39" customFormat="1" ht="80.25" customHeight="1" x14ac:dyDescent="0.2">
      <c r="A176" s="17">
        <f t="shared" si="6"/>
        <v>153</v>
      </c>
      <c r="B176" s="35" t="s">
        <v>450</v>
      </c>
      <c r="C176" s="73" t="s">
        <v>114</v>
      </c>
      <c r="D176" s="20" t="s">
        <v>84</v>
      </c>
      <c r="E176" s="43">
        <v>311020301</v>
      </c>
      <c r="F176" s="22" t="s">
        <v>63</v>
      </c>
      <c r="G176" s="15" t="s">
        <v>64</v>
      </c>
      <c r="H176" s="3" t="s">
        <v>176</v>
      </c>
      <c r="I176" s="5">
        <v>23435094</v>
      </c>
      <c r="J176" s="5">
        <v>23435094</v>
      </c>
      <c r="K176" s="24">
        <v>42580</v>
      </c>
      <c r="L176" s="24">
        <v>42632</v>
      </c>
      <c r="M176" s="24">
        <v>42633</v>
      </c>
      <c r="N176" s="17">
        <v>90</v>
      </c>
      <c r="O176" s="24">
        <f>+M176+N176</f>
        <v>42723</v>
      </c>
      <c r="P176" s="26" t="s">
        <v>728</v>
      </c>
      <c r="Q176" s="15" t="s">
        <v>451</v>
      </c>
      <c r="R176" s="27" t="s">
        <v>452</v>
      </c>
      <c r="S176" s="31" t="s">
        <v>453</v>
      </c>
      <c r="T176" s="3" t="s">
        <v>742</v>
      </c>
      <c r="U176" s="31" t="s">
        <v>211</v>
      </c>
      <c r="V176" s="13"/>
      <c r="W176" s="31"/>
      <c r="X176" s="13"/>
    </row>
    <row r="177" spans="1:24" s="39" customFormat="1" ht="80.25" customHeight="1" x14ac:dyDescent="0.2">
      <c r="A177" s="17">
        <f t="shared" si="6"/>
        <v>154</v>
      </c>
      <c r="B177" s="35" t="s">
        <v>454</v>
      </c>
      <c r="C177" s="73" t="s">
        <v>114</v>
      </c>
      <c r="D177" s="20" t="s">
        <v>84</v>
      </c>
      <c r="E177" s="43">
        <v>311020301</v>
      </c>
      <c r="F177" s="22" t="s">
        <v>63</v>
      </c>
      <c r="G177" s="15" t="s">
        <v>64</v>
      </c>
      <c r="H177" s="3" t="s">
        <v>176</v>
      </c>
      <c r="I177" s="5">
        <v>28000000</v>
      </c>
      <c r="J177" s="5">
        <v>28000000</v>
      </c>
      <c r="K177" s="24">
        <v>42580</v>
      </c>
      <c r="L177" s="24">
        <v>42615</v>
      </c>
      <c r="M177" s="24">
        <v>42618</v>
      </c>
      <c r="N177" s="17">
        <v>120</v>
      </c>
      <c r="O177" s="24">
        <v>42739</v>
      </c>
      <c r="P177" s="26" t="s">
        <v>459</v>
      </c>
      <c r="Q177" s="15" t="s">
        <v>458</v>
      </c>
      <c r="R177" s="27" t="s">
        <v>455</v>
      </c>
      <c r="S177" s="15" t="s">
        <v>456</v>
      </c>
      <c r="T177" s="3" t="s">
        <v>743</v>
      </c>
      <c r="U177" s="31" t="s">
        <v>211</v>
      </c>
      <c r="V177" s="13"/>
      <c r="W177" s="31"/>
      <c r="X177" s="13"/>
    </row>
    <row r="178" spans="1:24" s="39" customFormat="1" ht="138" customHeight="1" x14ac:dyDescent="0.2">
      <c r="A178" s="17">
        <f t="shared" si="6"/>
        <v>155</v>
      </c>
      <c r="B178" s="3" t="s">
        <v>76</v>
      </c>
      <c r="C178" s="36">
        <v>33</v>
      </c>
      <c r="D178" s="3" t="s">
        <v>23</v>
      </c>
      <c r="E178" s="43" t="s">
        <v>404</v>
      </c>
      <c r="F178" s="15" t="s">
        <v>405</v>
      </c>
      <c r="G178" s="15" t="s">
        <v>64</v>
      </c>
      <c r="H178" s="3" t="s">
        <v>176</v>
      </c>
      <c r="I178" s="5">
        <v>36000000</v>
      </c>
      <c r="J178" s="5">
        <v>36000000</v>
      </c>
      <c r="K178" s="24">
        <v>42580</v>
      </c>
      <c r="L178" s="24">
        <v>42584</v>
      </c>
      <c r="M178" s="24">
        <v>42586</v>
      </c>
      <c r="N178" s="17">
        <v>120</v>
      </c>
      <c r="O178" s="24">
        <v>42707</v>
      </c>
      <c r="P178" s="26" t="s">
        <v>477</v>
      </c>
      <c r="Q178" s="15" t="s">
        <v>461</v>
      </c>
      <c r="R178" s="27" t="s">
        <v>457</v>
      </c>
      <c r="S178" s="15" t="s">
        <v>432</v>
      </c>
      <c r="T178" s="3" t="s">
        <v>744</v>
      </c>
      <c r="U178" s="31" t="s">
        <v>211</v>
      </c>
      <c r="V178" s="13"/>
      <c r="W178" s="31"/>
      <c r="X178" s="13"/>
    </row>
    <row r="179" spans="1:24" s="39" customFormat="1" ht="138" customHeight="1" x14ac:dyDescent="0.2">
      <c r="A179" s="17">
        <f t="shared" si="6"/>
        <v>156</v>
      </c>
      <c r="B179" s="3" t="s">
        <v>76</v>
      </c>
      <c r="C179" s="36">
        <v>33</v>
      </c>
      <c r="D179" s="3" t="s">
        <v>23</v>
      </c>
      <c r="E179" s="43" t="s">
        <v>404</v>
      </c>
      <c r="F179" s="15" t="s">
        <v>405</v>
      </c>
      <c r="G179" s="15" t="s">
        <v>64</v>
      </c>
      <c r="H179" s="3" t="s">
        <v>176</v>
      </c>
      <c r="I179" s="5">
        <v>22750000</v>
      </c>
      <c r="J179" s="5">
        <v>22750000</v>
      </c>
      <c r="K179" s="24">
        <v>42606</v>
      </c>
      <c r="L179" s="24">
        <v>42627</v>
      </c>
      <c r="M179" s="24">
        <v>42628</v>
      </c>
      <c r="N179" s="155">
        <v>105</v>
      </c>
      <c r="O179" s="24">
        <f>+M179+N179</f>
        <v>42733</v>
      </c>
      <c r="P179" s="153" t="s">
        <v>609</v>
      </c>
      <c r="Q179" s="3" t="s">
        <v>504</v>
      </c>
      <c r="R179" s="60" t="s">
        <v>503</v>
      </c>
      <c r="S179" s="45" t="s">
        <v>432</v>
      </c>
      <c r="T179" s="60" t="s">
        <v>745</v>
      </c>
      <c r="U179" s="3" t="s">
        <v>211</v>
      </c>
      <c r="V179" s="13"/>
      <c r="W179" s="31"/>
      <c r="X179" s="13"/>
    </row>
    <row r="180" spans="1:24" s="39" customFormat="1" ht="138" customHeight="1" x14ac:dyDescent="0.2">
      <c r="A180" s="17">
        <f t="shared" si="6"/>
        <v>157</v>
      </c>
      <c r="B180" s="35" t="s">
        <v>221</v>
      </c>
      <c r="C180" s="73" t="s">
        <v>114</v>
      </c>
      <c r="D180" s="20" t="s">
        <v>84</v>
      </c>
      <c r="E180" s="43">
        <v>3110204</v>
      </c>
      <c r="F180" s="22" t="s">
        <v>496</v>
      </c>
      <c r="G180" s="15" t="s">
        <v>64</v>
      </c>
      <c r="H180" s="3" t="s">
        <v>465</v>
      </c>
      <c r="I180" s="5">
        <v>12800000</v>
      </c>
      <c r="J180" s="5">
        <v>12800000</v>
      </c>
      <c r="K180" s="24">
        <v>42594</v>
      </c>
      <c r="L180" s="24">
        <v>42606</v>
      </c>
      <c r="M180" s="24">
        <v>42607</v>
      </c>
      <c r="N180" s="17">
        <v>120</v>
      </c>
      <c r="O180" s="24">
        <v>42728</v>
      </c>
      <c r="P180" s="26" t="s">
        <v>497</v>
      </c>
      <c r="Q180" s="15" t="s">
        <v>565</v>
      </c>
      <c r="R180" s="27" t="s">
        <v>498</v>
      </c>
      <c r="S180" s="15" t="s">
        <v>499</v>
      </c>
      <c r="T180" s="15" t="s">
        <v>746</v>
      </c>
      <c r="U180" s="31" t="s">
        <v>211</v>
      </c>
      <c r="V180" s="13"/>
      <c r="W180" s="31"/>
      <c r="X180" s="13"/>
    </row>
    <row r="181" spans="1:24" s="39" customFormat="1" ht="138" customHeight="1" x14ac:dyDescent="0.2">
      <c r="A181" s="17">
        <f t="shared" si="6"/>
        <v>158</v>
      </c>
      <c r="B181" s="35" t="s">
        <v>221</v>
      </c>
      <c r="C181" s="73" t="s">
        <v>114</v>
      </c>
      <c r="D181" s="20" t="s">
        <v>84</v>
      </c>
      <c r="E181" s="43">
        <v>311020301</v>
      </c>
      <c r="F181" s="22" t="s">
        <v>63</v>
      </c>
      <c r="G181" s="15" t="s">
        <v>64</v>
      </c>
      <c r="H181" s="3" t="s">
        <v>176</v>
      </c>
      <c r="I181" s="5">
        <v>23333333</v>
      </c>
      <c r="J181" s="5">
        <v>23333333</v>
      </c>
      <c r="K181" s="24">
        <v>42626</v>
      </c>
      <c r="L181" s="24">
        <v>42628</v>
      </c>
      <c r="M181" s="24">
        <v>42629</v>
      </c>
      <c r="N181" s="17">
        <v>100</v>
      </c>
      <c r="O181" s="24">
        <f>+M181+N181</f>
        <v>42729</v>
      </c>
      <c r="P181" s="26" t="s">
        <v>477</v>
      </c>
      <c r="Q181" s="15" t="s">
        <v>593</v>
      </c>
      <c r="R181" s="27" t="s">
        <v>594</v>
      </c>
      <c r="S181" s="15" t="s">
        <v>499</v>
      </c>
      <c r="T181" s="15" t="s">
        <v>747</v>
      </c>
      <c r="U181" s="31" t="s">
        <v>211</v>
      </c>
      <c r="V181" s="13"/>
      <c r="W181" s="31"/>
      <c r="X181" s="13"/>
    </row>
    <row r="182" spans="1:24" s="39" customFormat="1" ht="108.75" customHeight="1" x14ac:dyDescent="0.2">
      <c r="A182" s="17">
        <f t="shared" si="6"/>
        <v>159</v>
      </c>
      <c r="B182" s="35" t="s">
        <v>595</v>
      </c>
      <c r="C182" s="73" t="s">
        <v>114</v>
      </c>
      <c r="D182" s="20" t="s">
        <v>84</v>
      </c>
      <c r="E182" s="43">
        <v>311020301</v>
      </c>
      <c r="F182" s="22" t="s">
        <v>63</v>
      </c>
      <c r="G182" s="15" t="s">
        <v>64</v>
      </c>
      <c r="H182" s="3" t="s">
        <v>176</v>
      </c>
      <c r="I182" s="5">
        <v>19000000</v>
      </c>
      <c r="J182" s="5">
        <v>19000000</v>
      </c>
      <c r="K182" s="24">
        <v>42627</v>
      </c>
      <c r="L182" s="24">
        <v>42633</v>
      </c>
      <c r="M182" s="24">
        <v>42634</v>
      </c>
      <c r="N182" s="17">
        <v>95</v>
      </c>
      <c r="O182" s="24">
        <f t="shared" ref="O182:O183" si="7">+M182+N182</f>
        <v>42729</v>
      </c>
      <c r="P182" s="26" t="s">
        <v>477</v>
      </c>
      <c r="Q182" s="2" t="s">
        <v>671</v>
      </c>
      <c r="R182" s="27" t="s">
        <v>596</v>
      </c>
      <c r="S182" s="15" t="s">
        <v>597</v>
      </c>
      <c r="T182" s="15" t="s">
        <v>748</v>
      </c>
      <c r="U182" s="31" t="s">
        <v>211</v>
      </c>
      <c r="V182" s="13"/>
      <c r="W182" s="31"/>
      <c r="X182" s="13"/>
    </row>
    <row r="183" spans="1:24" s="39" customFormat="1" ht="100.5" customHeight="1" x14ac:dyDescent="0.2">
      <c r="A183" s="17">
        <f t="shared" si="6"/>
        <v>160</v>
      </c>
      <c r="B183" s="35" t="s">
        <v>595</v>
      </c>
      <c r="C183" s="73" t="s">
        <v>114</v>
      </c>
      <c r="D183" s="20" t="s">
        <v>84</v>
      </c>
      <c r="E183" s="43">
        <v>311020301</v>
      </c>
      <c r="F183" s="22" t="s">
        <v>63</v>
      </c>
      <c r="G183" s="15" t="s">
        <v>64</v>
      </c>
      <c r="H183" s="3" t="s">
        <v>176</v>
      </c>
      <c r="I183" s="5">
        <v>19000000</v>
      </c>
      <c r="J183" s="5">
        <v>19000000</v>
      </c>
      <c r="K183" s="24">
        <v>42627</v>
      </c>
      <c r="L183" s="24">
        <v>42635</v>
      </c>
      <c r="M183" s="24">
        <v>42636</v>
      </c>
      <c r="N183" s="17">
        <v>95</v>
      </c>
      <c r="O183" s="24">
        <f t="shared" si="7"/>
        <v>42731</v>
      </c>
      <c r="P183" s="26" t="s">
        <v>477</v>
      </c>
      <c r="Q183" s="2" t="s">
        <v>671</v>
      </c>
      <c r="R183" s="27" t="s">
        <v>596</v>
      </c>
      <c r="S183" s="15" t="s">
        <v>597</v>
      </c>
      <c r="T183" s="15" t="s">
        <v>749</v>
      </c>
      <c r="U183" s="31" t="s">
        <v>211</v>
      </c>
      <c r="V183" s="13"/>
      <c r="W183" s="31"/>
      <c r="X183" s="13"/>
    </row>
    <row r="184" spans="1:24" s="39" customFormat="1" ht="100.5" customHeight="1" x14ac:dyDescent="0.2">
      <c r="A184" s="17">
        <f t="shared" si="6"/>
        <v>161</v>
      </c>
      <c r="B184" s="35" t="s">
        <v>612</v>
      </c>
      <c r="C184" s="73" t="s">
        <v>114</v>
      </c>
      <c r="D184" s="20" t="s">
        <v>84</v>
      </c>
      <c r="E184" s="43">
        <v>3110204</v>
      </c>
      <c r="F184" s="22" t="s">
        <v>496</v>
      </c>
      <c r="G184" s="26" t="s">
        <v>64</v>
      </c>
      <c r="H184" s="3" t="s">
        <v>25</v>
      </c>
      <c r="I184" s="5">
        <v>10666666</v>
      </c>
      <c r="J184" s="5">
        <v>10666666</v>
      </c>
      <c r="K184" s="24">
        <v>42627</v>
      </c>
      <c r="L184" s="24">
        <v>42633</v>
      </c>
      <c r="M184" s="24">
        <v>42636</v>
      </c>
      <c r="N184" s="17">
        <v>95</v>
      </c>
      <c r="O184" s="24">
        <f>+M184+N184</f>
        <v>42731</v>
      </c>
      <c r="P184" s="26">
        <v>80121704</v>
      </c>
      <c r="Q184" s="15" t="s">
        <v>613</v>
      </c>
      <c r="R184" s="27" t="s">
        <v>614</v>
      </c>
      <c r="S184" s="15" t="s">
        <v>615</v>
      </c>
      <c r="T184" s="15" t="s">
        <v>750</v>
      </c>
      <c r="U184" s="31" t="s">
        <v>211</v>
      </c>
      <c r="V184" s="13"/>
      <c r="W184" s="31"/>
      <c r="X184" s="13"/>
    </row>
    <row r="185" spans="1:24" s="39" customFormat="1" ht="100.5" customHeight="1" x14ac:dyDescent="0.2">
      <c r="A185" s="17">
        <f t="shared" si="6"/>
        <v>162</v>
      </c>
      <c r="B185" s="35" t="s">
        <v>616</v>
      </c>
      <c r="C185" s="36">
        <v>33</v>
      </c>
      <c r="D185" s="3" t="s">
        <v>23</v>
      </c>
      <c r="E185" s="43" t="s">
        <v>391</v>
      </c>
      <c r="F185" s="3" t="s">
        <v>392</v>
      </c>
      <c r="G185" s="26" t="s">
        <v>64</v>
      </c>
      <c r="H185" s="3" t="s">
        <v>25</v>
      </c>
      <c r="I185" s="5">
        <v>22866666</v>
      </c>
      <c r="J185" s="5">
        <v>22866666</v>
      </c>
      <c r="K185" s="24">
        <v>42633</v>
      </c>
      <c r="L185" s="24">
        <v>42635</v>
      </c>
      <c r="M185" s="24">
        <v>42636</v>
      </c>
      <c r="N185" s="112">
        <v>98</v>
      </c>
      <c r="O185" s="24">
        <f>+M185+N185</f>
        <v>42734</v>
      </c>
      <c r="P185" s="26">
        <v>84101501</v>
      </c>
      <c r="Q185" s="15" t="s">
        <v>674</v>
      </c>
      <c r="R185" s="27" t="s">
        <v>617</v>
      </c>
      <c r="S185" s="15" t="s">
        <v>618</v>
      </c>
      <c r="T185" s="15" t="s">
        <v>751</v>
      </c>
      <c r="U185" s="31" t="s">
        <v>211</v>
      </c>
      <c r="V185" s="13"/>
      <c r="W185" s="31"/>
      <c r="X185" s="13"/>
    </row>
    <row r="186" spans="1:24" s="39" customFormat="1" ht="100.5" customHeight="1" x14ac:dyDescent="0.2">
      <c r="A186" s="17">
        <f t="shared" si="6"/>
        <v>163</v>
      </c>
      <c r="B186" s="35" t="s">
        <v>595</v>
      </c>
      <c r="C186" s="73" t="s">
        <v>114</v>
      </c>
      <c r="D186" s="20" t="s">
        <v>84</v>
      </c>
      <c r="E186" s="43">
        <v>3110204</v>
      </c>
      <c r="F186" s="22" t="s">
        <v>496</v>
      </c>
      <c r="G186" s="26" t="s">
        <v>64</v>
      </c>
      <c r="H186" s="3" t="s">
        <v>25</v>
      </c>
      <c r="I186" s="5">
        <v>9600000</v>
      </c>
      <c r="J186" s="5"/>
      <c r="K186" s="24">
        <v>42628</v>
      </c>
      <c r="L186" s="24">
        <v>42640</v>
      </c>
      <c r="M186" s="24">
        <v>42641</v>
      </c>
      <c r="N186" s="112">
        <v>90</v>
      </c>
      <c r="O186" s="24">
        <v>42731</v>
      </c>
      <c r="P186" s="26" t="s">
        <v>630</v>
      </c>
      <c r="Q186" s="15" t="s">
        <v>626</v>
      </c>
      <c r="R186" s="27" t="s">
        <v>627</v>
      </c>
      <c r="S186" s="15" t="s">
        <v>597</v>
      </c>
      <c r="T186" s="15" t="s">
        <v>628</v>
      </c>
      <c r="U186" s="31" t="s">
        <v>347</v>
      </c>
      <c r="V186" s="13"/>
      <c r="W186" s="31"/>
      <c r="X186" s="13"/>
    </row>
    <row r="187" spans="1:24" s="39" customFormat="1" ht="102.75" customHeight="1" x14ac:dyDescent="0.2">
      <c r="A187" s="17">
        <f t="shared" si="6"/>
        <v>164</v>
      </c>
      <c r="B187" s="35" t="s">
        <v>221</v>
      </c>
      <c r="C187" s="73" t="s">
        <v>114</v>
      </c>
      <c r="D187" s="20" t="s">
        <v>84</v>
      </c>
      <c r="E187" s="43">
        <v>311020301</v>
      </c>
      <c r="F187" s="22" t="s">
        <v>207</v>
      </c>
      <c r="G187" s="26" t="s">
        <v>64</v>
      </c>
      <c r="H187" s="3" t="s">
        <v>25</v>
      </c>
      <c r="I187" s="5">
        <v>18000000</v>
      </c>
      <c r="J187" s="164"/>
      <c r="K187" s="24">
        <v>42640</v>
      </c>
      <c r="L187" s="24">
        <v>42643</v>
      </c>
      <c r="M187" s="24">
        <v>42643</v>
      </c>
      <c r="N187" s="112">
        <v>90</v>
      </c>
      <c r="O187" s="24">
        <f>+M187+N187</f>
        <v>42733</v>
      </c>
      <c r="P187" s="165">
        <v>80121704</v>
      </c>
      <c r="Q187" s="15" t="s">
        <v>644</v>
      </c>
      <c r="R187" s="27" t="s">
        <v>645</v>
      </c>
      <c r="S187" s="15" t="s">
        <v>499</v>
      </c>
      <c r="T187" s="15" t="s">
        <v>646</v>
      </c>
      <c r="U187" s="31" t="s">
        <v>480</v>
      </c>
      <c r="V187" s="13"/>
      <c r="W187" s="31"/>
      <c r="X187" s="13"/>
    </row>
    <row r="188" spans="1:24" s="39" customFormat="1" ht="100.5" customHeight="1" x14ac:dyDescent="0.2">
      <c r="A188" s="17">
        <f t="shared" si="6"/>
        <v>165</v>
      </c>
      <c r="B188" s="35" t="s">
        <v>221</v>
      </c>
      <c r="C188" s="73" t="s">
        <v>114</v>
      </c>
      <c r="D188" s="20" t="s">
        <v>84</v>
      </c>
      <c r="E188" s="43">
        <v>311020301</v>
      </c>
      <c r="F188" s="22" t="s">
        <v>207</v>
      </c>
      <c r="G188" s="26" t="s">
        <v>64</v>
      </c>
      <c r="H188" s="3" t="s">
        <v>25</v>
      </c>
      <c r="I188" s="5">
        <v>18000000</v>
      </c>
      <c r="J188" s="164"/>
      <c r="K188" s="24">
        <v>42640</v>
      </c>
      <c r="L188" s="24">
        <v>42643</v>
      </c>
      <c r="M188" s="24">
        <v>42643</v>
      </c>
      <c r="N188" s="112">
        <v>90</v>
      </c>
      <c r="O188" s="24">
        <f>+M188+N188</f>
        <v>42733</v>
      </c>
      <c r="P188" s="165">
        <v>80121704</v>
      </c>
      <c r="Q188" s="15" t="s">
        <v>644</v>
      </c>
      <c r="R188" s="27" t="s">
        <v>645</v>
      </c>
      <c r="S188" s="15" t="s">
        <v>499</v>
      </c>
      <c r="T188" s="15" t="s">
        <v>646</v>
      </c>
      <c r="U188" s="31" t="s">
        <v>347</v>
      </c>
      <c r="V188" s="13"/>
      <c r="W188" s="31"/>
      <c r="X188" s="13"/>
    </row>
    <row r="189" spans="1:24" s="39" customFormat="1" ht="100.5" customHeight="1" x14ac:dyDescent="0.2">
      <c r="A189" s="17">
        <f t="shared" si="6"/>
        <v>166</v>
      </c>
      <c r="B189" s="35" t="s">
        <v>221</v>
      </c>
      <c r="C189" s="73" t="s">
        <v>114</v>
      </c>
      <c r="D189" s="20" t="s">
        <v>84</v>
      </c>
      <c r="E189" s="43">
        <v>311020301</v>
      </c>
      <c r="F189" s="22" t="s">
        <v>207</v>
      </c>
      <c r="G189" s="26" t="s">
        <v>64</v>
      </c>
      <c r="H189" s="3" t="s">
        <v>25</v>
      </c>
      <c r="I189" s="5">
        <v>18000000</v>
      </c>
      <c r="J189" s="164"/>
      <c r="K189" s="24">
        <v>42640</v>
      </c>
      <c r="L189" s="24">
        <v>42643</v>
      </c>
      <c r="M189" s="24">
        <v>42643</v>
      </c>
      <c r="N189" s="112">
        <v>90</v>
      </c>
      <c r="O189" s="24">
        <f>+M189+N189</f>
        <v>42733</v>
      </c>
      <c r="P189" s="165">
        <v>80121704</v>
      </c>
      <c r="Q189" s="15" t="s">
        <v>644</v>
      </c>
      <c r="R189" s="27" t="s">
        <v>645</v>
      </c>
      <c r="S189" s="15" t="s">
        <v>499</v>
      </c>
      <c r="T189" s="15" t="s">
        <v>656</v>
      </c>
      <c r="U189" s="31" t="s">
        <v>347</v>
      </c>
      <c r="V189" s="13"/>
      <c r="W189" s="31"/>
      <c r="X189" s="13"/>
    </row>
    <row r="190" spans="1:24" s="39" customFormat="1" ht="20.25" customHeight="1" x14ac:dyDescent="0.2">
      <c r="A190" s="17"/>
      <c r="B190" s="35"/>
      <c r="C190" s="73"/>
      <c r="D190" s="20"/>
      <c r="E190" s="43"/>
      <c r="F190" s="22"/>
      <c r="G190" s="26"/>
      <c r="H190" s="3"/>
      <c r="I190" s="132">
        <f>SUM(I7:I189)</f>
        <v>12635011463</v>
      </c>
      <c r="J190" s="132">
        <f>SUM(J7:J189)</f>
        <v>5365249460</v>
      </c>
      <c r="K190" s="164"/>
      <c r="L190" s="164"/>
      <c r="M190" s="164"/>
      <c r="N190" s="112"/>
      <c r="O190" s="164"/>
      <c r="P190" s="165"/>
      <c r="Q190" s="27"/>
      <c r="R190" s="76"/>
      <c r="S190" s="31"/>
      <c r="T190" s="15"/>
      <c r="U190" s="31"/>
      <c r="V190" s="13"/>
      <c r="W190" s="31"/>
      <c r="X190" s="13"/>
    </row>
    <row r="191" spans="1:24" x14ac:dyDescent="0.2">
      <c r="J191" s="170"/>
    </row>
    <row r="193" spans="9:9" x14ac:dyDescent="0.2">
      <c r="I193" s="171"/>
    </row>
  </sheetData>
  <mergeCells count="2">
    <mergeCell ref="C1:R4"/>
    <mergeCell ref="C5:R5"/>
  </mergeCells>
  <dataValidations count="2">
    <dataValidation type="date" allowBlank="1" showInputMessage="1" showErrorMessage="1" sqref="M130:M132 M125:M126 M123 M66:M67 M87:M88 M174:M175">
      <formula1>1</formula1>
      <formula2>402133</formula2>
    </dataValidation>
    <dataValidation type="whole" allowBlank="1" showInputMessage="1" showErrorMessage="1" sqref="I144:J144">
      <formula1>0</formula1>
      <formula2>9.99999999999999E+31</formula2>
    </dataValidation>
  </dataValidations>
  <printOptions horizontalCentered="1" verticalCentered="1"/>
  <pageMargins left="0.70866141732283472" right="0" top="0.19685039370078741" bottom="0.19685039370078741" header="0" footer="0"/>
  <pageSetup paperSize="5" scale="40" fitToWidth="0" fitToHeight="2" orientation="landscape" horizontalDpi="4294967295" verticalDpi="4294967295" r:id="rId1"/>
  <headerFooter alignWithMargins="0">
    <oddHeader>&amp;C&amp;P&amp;N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ANDRES MAURICIO RAMIREZ RAMOS</cp:lastModifiedBy>
  <cp:revision/>
  <cp:lastPrinted>2016-09-29T22:16:55Z</cp:lastPrinted>
  <dcterms:created xsi:type="dcterms:W3CDTF">2012-05-03T16:02:33Z</dcterms:created>
  <dcterms:modified xsi:type="dcterms:W3CDTF">2016-11-17T12:31:50Z</dcterms:modified>
</cp:coreProperties>
</file>